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GB Meetings\GB 23 Sept 2024\"/>
    </mc:Choice>
  </mc:AlternateContent>
  <xr:revisionPtr revIDLastSave="0" documentId="8_{5BFA03BC-0660-4B82-A815-180457DD9B3D}" xr6:coauthVersionLast="36" xr6:coauthVersionMax="36" xr10:uidLastSave="{00000000-0000-0000-0000-000000000000}"/>
  <workbookProtection workbookAlgorithmName="SHA-512" workbookHashValue="vSGBlDkcBq2ycNPm6m8b6wzTtwvv9qGGRzWlV6KEiAbeR5W56TBT5XqhN6TPNqYwImC2cSsPW5sJGWy/ZsMIug==" workbookSaltValue="4B6J46tqltWPPHMW8seLCA==" workbookSpinCount="100000" lockStructure="1"/>
  <bookViews>
    <workbookView xWindow="0" yWindow="0" windowWidth="21570" windowHeight="7980" tabRatio="602" activeTab="1" xr2:uid="{00000000-000D-0000-FFFF-FFFF00000000}"/>
  </bookViews>
  <sheets>
    <sheet name="Input" sheetId="19" r:id="rId1"/>
    <sheet name="Report" sheetId="8" r:id="rId2"/>
    <sheet name="Sheet1" sheetId="20" state="hidden" r:id="rId3"/>
    <sheet name="Eng Abridged" sheetId="12" state="hidden" r:id="rId4"/>
    <sheet name="Eng Devolved" sheetId="13" state="hidden" r:id="rId5"/>
    <sheet name="Welsh" sheetId="11" state="hidden" r:id="rId6"/>
    <sheet name="Eng WAG Grant Bal" sheetId="14" state="hidden" r:id="rId7"/>
    <sheet name="Data" sheetId="10" state="hidden" r:id="rId8"/>
    <sheet name="Check Sheet" sheetId="16" state="hidden" r:id="rId9"/>
    <sheet name="PINS" sheetId="17" state="hidden" r:id="rId10"/>
  </sheets>
  <definedNames>
    <definedName name="_xlnm.Print_Area" localSheetId="8">'Check Sheet'!$A$3:$D$131</definedName>
    <definedName name="_xlnm.Print_Area" localSheetId="7">Data!$A$5:$FX$137</definedName>
    <definedName name="_xlnm.Print_Area" localSheetId="4">'Eng Devolved'!$A$2:$G$152</definedName>
    <definedName name="_xlnm.Print_Area" localSheetId="6">'Eng WAG Grant Bal'!$C$1:$I$146</definedName>
    <definedName name="_xlnm.Print_Area" localSheetId="9">PINS!$A$135:$D$261</definedName>
    <definedName name="_xlnm.Print_Area" localSheetId="1">Report!$O$2:$U$152</definedName>
    <definedName name="_xlnm.Print_Titles" localSheetId="7">Data!$A:$B,Data!$3:$5</definedName>
  </definedNames>
  <calcPr calcId="191029"/>
</workbook>
</file>

<file path=xl/calcChain.xml><?xml version="1.0" encoding="utf-8"?>
<calcChain xmlns="http://schemas.openxmlformats.org/spreadsheetml/2006/main">
  <c r="CP127" i="10" l="1"/>
  <c r="E6" i="19"/>
  <c r="D6" i="19"/>
  <c r="AT127" i="10"/>
  <c r="BF127" i="10"/>
  <c r="GF127" i="10" s="1"/>
  <c r="K125" i="16" s="1"/>
  <c r="GI127" i="10"/>
  <c r="GH127" i="10"/>
  <c r="L125" i="16" s="1"/>
  <c r="GD127" i="10"/>
  <c r="I125" i="16"/>
  <c r="H125" i="16"/>
  <c r="F125" i="16"/>
  <c r="FX53" i="10"/>
  <c r="GU53" i="10"/>
  <c r="G125" i="16" l="1"/>
  <c r="C125" i="16" s="1"/>
  <c r="D125" i="16"/>
  <c r="P125" i="16" s="1"/>
  <c r="FV127" i="10" l="1"/>
  <c r="GE36" i="10" l="1"/>
  <c r="GU70" i="10"/>
  <c r="GV70" i="10" s="1"/>
  <c r="GU44" i="10"/>
  <c r="GU45" i="10" s="1"/>
  <c r="GD133" i="10"/>
  <c r="GD132" i="10"/>
  <c r="GD131" i="10"/>
  <c r="GD130" i="10"/>
  <c r="GD129" i="10"/>
  <c r="GD128" i="10"/>
  <c r="GD126" i="10"/>
  <c r="GD125" i="10"/>
  <c r="GD124" i="10"/>
  <c r="GD123" i="10"/>
  <c r="GD122" i="10"/>
  <c r="GD121" i="10"/>
  <c r="GD120" i="10"/>
  <c r="GD119" i="10"/>
  <c r="GD118" i="10"/>
  <c r="GD117" i="10"/>
  <c r="GD116" i="10"/>
  <c r="GD115" i="10"/>
  <c r="GD114" i="10"/>
  <c r="GD113" i="10"/>
  <c r="GD112" i="10"/>
  <c r="GD111" i="10"/>
  <c r="GD110" i="10"/>
  <c r="GD109" i="10"/>
  <c r="GD108" i="10"/>
  <c r="GD107" i="10"/>
  <c r="GD106" i="10"/>
  <c r="GD105" i="10"/>
  <c r="GD104" i="10"/>
  <c r="GD103" i="10"/>
  <c r="GD102" i="10"/>
  <c r="GD101" i="10"/>
  <c r="GD100" i="10"/>
  <c r="GD99" i="10"/>
  <c r="GD98" i="10"/>
  <c r="GD97" i="10"/>
  <c r="GD96" i="10"/>
  <c r="GD95" i="10"/>
  <c r="GD94" i="10"/>
  <c r="GD93" i="10"/>
  <c r="GD92" i="10"/>
  <c r="GD91" i="10"/>
  <c r="GD90" i="10"/>
  <c r="GD89" i="10"/>
  <c r="GD88" i="10"/>
  <c r="GD87" i="10"/>
  <c r="GD86" i="10"/>
  <c r="GD85" i="10"/>
  <c r="GD84" i="10"/>
  <c r="GD83" i="10"/>
  <c r="GD82" i="10"/>
  <c r="GD81" i="10"/>
  <c r="GD80" i="10"/>
  <c r="GD79" i="10"/>
  <c r="GD78" i="10"/>
  <c r="GD77" i="10"/>
  <c r="GD76" i="10"/>
  <c r="GD75" i="10"/>
  <c r="GD74" i="10"/>
  <c r="GD73" i="10"/>
  <c r="GD72" i="10"/>
  <c r="GD71" i="10"/>
  <c r="GD70" i="10"/>
  <c r="GD69" i="10"/>
  <c r="GD68" i="10"/>
  <c r="GD67" i="10"/>
  <c r="GD66" i="10"/>
  <c r="GD65" i="10"/>
  <c r="GD64" i="10"/>
  <c r="GD63" i="10"/>
  <c r="GD62" i="10"/>
  <c r="GD61" i="10"/>
  <c r="GD60" i="10"/>
  <c r="GD59" i="10"/>
  <c r="GD58" i="10"/>
  <c r="GD57" i="10"/>
  <c r="GD56" i="10"/>
  <c r="GD55" i="10"/>
  <c r="GD54" i="10"/>
  <c r="GD53" i="10"/>
  <c r="GD52" i="10"/>
  <c r="GD51" i="10"/>
  <c r="GD50" i="10"/>
  <c r="GD49" i="10"/>
  <c r="GD48" i="10"/>
  <c r="GD47" i="10"/>
  <c r="GD46" i="10"/>
  <c r="GD45" i="10"/>
  <c r="GD44" i="10"/>
  <c r="GD43" i="10"/>
  <c r="GD42" i="10"/>
  <c r="GD41" i="10"/>
  <c r="GD40" i="10"/>
  <c r="GD39" i="10"/>
  <c r="GD38" i="10"/>
  <c r="GD37" i="10"/>
  <c r="GD36" i="10"/>
  <c r="GD35" i="10"/>
  <c r="GD34" i="10"/>
  <c r="GD33" i="10"/>
  <c r="GD32" i="10"/>
  <c r="GD31" i="10"/>
  <c r="GD30" i="10"/>
  <c r="GD29" i="10"/>
  <c r="GD28" i="10"/>
  <c r="GD27" i="10"/>
  <c r="GD26" i="10"/>
  <c r="GD25" i="10"/>
  <c r="GD24" i="10"/>
  <c r="GD23" i="10"/>
  <c r="GD22" i="10"/>
  <c r="GD21" i="10"/>
  <c r="GD20" i="10"/>
  <c r="GD19" i="10"/>
  <c r="GD18" i="10"/>
  <c r="GD17" i="10"/>
  <c r="GD16" i="10"/>
  <c r="GD15" i="10"/>
  <c r="GD14" i="10"/>
  <c r="GD13" i="10"/>
  <c r="GD12" i="10"/>
  <c r="GD11" i="10"/>
  <c r="GD10" i="10"/>
  <c r="GD9" i="10"/>
  <c r="GD8" i="10"/>
  <c r="GD7" i="10"/>
  <c r="FV70" i="10" l="1"/>
  <c r="F131" i="16"/>
  <c r="F130" i="16"/>
  <c r="F129" i="16"/>
  <c r="F128" i="16"/>
  <c r="F127" i="16"/>
  <c r="F126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3" i="16"/>
  <c r="H131" i="16" l="1"/>
  <c r="H130" i="16"/>
  <c r="H129" i="16"/>
  <c r="H128" i="16"/>
  <c r="H127" i="16"/>
  <c r="H126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5" i="16"/>
  <c r="H14" i="16"/>
  <c r="H13" i="16"/>
  <c r="H12" i="16"/>
  <c r="H11" i="16"/>
  <c r="H10" i="16"/>
  <c r="H9" i="16"/>
  <c r="H8" i="16"/>
  <c r="H7" i="16"/>
  <c r="H6" i="16"/>
  <c r="H5" i="16"/>
  <c r="H16" i="16"/>
  <c r="I131" i="16" l="1"/>
  <c r="I130" i="16"/>
  <c r="I129" i="16"/>
  <c r="I128" i="16"/>
  <c r="I127" i="16"/>
  <c r="I126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A1" i="8" l="1"/>
  <c r="GH119" i="10" l="1"/>
  <c r="GF119" i="10"/>
  <c r="GR119" i="10" s="1"/>
  <c r="CP119" i="10"/>
  <c r="GI119" i="10" s="1"/>
  <c r="CF136" i="10"/>
  <c r="FV119" i="10"/>
  <c r="GO119" i="10" l="1"/>
  <c r="L117" i="16"/>
  <c r="K117" i="16"/>
  <c r="G117" i="16"/>
  <c r="C117" i="16" s="1"/>
  <c r="GM119" i="10"/>
  <c r="CP133" i="10"/>
  <c r="CP132" i="10"/>
  <c r="CP131" i="10"/>
  <c r="CP130" i="10"/>
  <c r="CP129" i="10"/>
  <c r="CP128" i="10"/>
  <c r="D117" i="16" l="1"/>
  <c r="P117" i="16" s="1"/>
  <c r="GH46" i="10"/>
  <c r="GF46" i="10"/>
  <c r="GR46" i="10" s="1"/>
  <c r="GO46" i="10" l="1"/>
  <c r="L44" i="16"/>
  <c r="K44" i="16"/>
  <c r="G44" i="16"/>
  <c r="GM46" i="10"/>
  <c r="GH133" i="10"/>
  <c r="GI133" i="10"/>
  <c r="GF133" i="10"/>
  <c r="FV133" i="10"/>
  <c r="GR133" i="10" l="1"/>
  <c r="K131" i="16"/>
  <c r="G131" i="16"/>
  <c r="C131" i="16" s="1"/>
  <c r="GM133" i="10"/>
  <c r="GO133" i="10"/>
  <c r="L131" i="16"/>
  <c r="D44" i="16"/>
  <c r="P44" i="16" s="1"/>
  <c r="CP46" i="10"/>
  <c r="D131" i="16" l="1"/>
  <c r="P131" i="16" s="1"/>
  <c r="I66" i="8"/>
  <c r="I65" i="8"/>
  <c r="I64" i="8"/>
  <c r="I63" i="8"/>
  <c r="I61" i="8"/>
  <c r="I60" i="8"/>
  <c r="I59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Q32" i="8" s="1"/>
  <c r="I21" i="8"/>
  <c r="I20" i="8"/>
  <c r="Q25" i="8" s="1"/>
  <c r="I19" i="8"/>
  <c r="I18" i="8"/>
  <c r="I17" i="8"/>
  <c r="Q22" i="8" s="1"/>
  <c r="I16" i="8"/>
  <c r="I15" i="8"/>
  <c r="I14" i="8"/>
  <c r="I13" i="8"/>
  <c r="I12" i="8"/>
  <c r="I11" i="8"/>
  <c r="I10" i="8"/>
  <c r="I9" i="8"/>
  <c r="I8" i="8"/>
  <c r="I7" i="8"/>
  <c r="I6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G80" i="8"/>
  <c r="G79" i="8"/>
  <c r="G78" i="8"/>
  <c r="G77" i="8"/>
  <c r="G76" i="8"/>
  <c r="G75" i="8"/>
  <c r="G74" i="8"/>
  <c r="G72" i="8"/>
  <c r="G71" i="8"/>
  <c r="G70" i="8"/>
  <c r="G69" i="8"/>
  <c r="G66" i="8"/>
  <c r="G65" i="8"/>
  <c r="G64" i="8"/>
  <c r="G63" i="8"/>
  <c r="G62" i="8"/>
  <c r="G61" i="8"/>
  <c r="G60" i="8"/>
  <c r="G59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T32" i="8" s="1"/>
  <c r="G21" i="8"/>
  <c r="G20" i="8"/>
  <c r="T25" i="8" s="1"/>
  <c r="G19" i="8"/>
  <c r="G18" i="8"/>
  <c r="G17" i="8"/>
  <c r="T22" i="8" s="1"/>
  <c r="G16" i="8"/>
  <c r="G15" i="8"/>
  <c r="G14" i="8"/>
  <c r="G13" i="8"/>
  <c r="G12" i="8"/>
  <c r="G11" i="8"/>
  <c r="G10" i="8"/>
  <c r="G9" i="8"/>
  <c r="G8" i="8"/>
  <c r="G7" i="8"/>
  <c r="H6" i="8"/>
  <c r="G6" i="8"/>
  <c r="R5" i="8"/>
  <c r="G6" i="19" s="1"/>
  <c r="GI132" i="10" l="1"/>
  <c r="GH132" i="10"/>
  <c r="GF132" i="10"/>
  <c r="GI46" i="10"/>
  <c r="GR132" i="10" l="1"/>
  <c r="K130" i="16"/>
  <c r="G130" i="16"/>
  <c r="GM132" i="10"/>
  <c r="GO132" i="10"/>
  <c r="L130" i="16"/>
  <c r="FV46" i="10"/>
  <c r="C44" i="16" s="1"/>
  <c r="FV132" i="10"/>
  <c r="C130" i="16" l="1"/>
  <c r="D130" i="16"/>
  <c r="P130" i="16" s="1"/>
  <c r="GB136" i="10"/>
  <c r="GA136" i="10"/>
  <c r="FZ136" i="10"/>
  <c r="FY136" i="10"/>
  <c r="GH108" i="10" l="1"/>
  <c r="GH25" i="10"/>
  <c r="GH131" i="10"/>
  <c r="GH126" i="10"/>
  <c r="GH125" i="10"/>
  <c r="GH123" i="10"/>
  <c r="GH122" i="10"/>
  <c r="GH121" i="10"/>
  <c r="GH118" i="10"/>
  <c r="GH116" i="10"/>
  <c r="L114" i="16" s="1"/>
  <c r="GH115" i="10"/>
  <c r="GH113" i="10"/>
  <c r="GH112" i="10"/>
  <c r="GH111" i="10"/>
  <c r="GH109" i="10"/>
  <c r="GH104" i="10"/>
  <c r="GH101" i="10"/>
  <c r="GH97" i="10"/>
  <c r="GH96" i="10"/>
  <c r="GH95" i="10"/>
  <c r="GH93" i="10"/>
  <c r="GH92" i="10"/>
  <c r="GH91" i="10"/>
  <c r="GH89" i="10"/>
  <c r="GH88" i="10"/>
  <c r="GH87" i="10"/>
  <c r="GH84" i="10"/>
  <c r="GH81" i="10"/>
  <c r="GH80" i="10"/>
  <c r="GH77" i="10"/>
  <c r="GH72" i="10"/>
  <c r="GH71" i="10"/>
  <c r="GH69" i="10"/>
  <c r="GH68" i="10"/>
  <c r="GH67" i="10"/>
  <c r="GH64" i="10"/>
  <c r="GH61" i="10"/>
  <c r="GH60" i="10"/>
  <c r="GH56" i="10"/>
  <c r="GH55" i="10"/>
  <c r="GH52" i="10"/>
  <c r="GH51" i="10"/>
  <c r="GH50" i="10"/>
  <c r="GH48" i="10"/>
  <c r="GH47" i="10"/>
  <c r="GH44" i="10"/>
  <c r="GH40" i="10"/>
  <c r="GH38" i="10"/>
  <c r="GH36" i="10"/>
  <c r="GH35" i="10"/>
  <c r="GH32" i="10"/>
  <c r="GH31" i="10"/>
  <c r="GH28" i="10"/>
  <c r="GH20" i="10"/>
  <c r="GH17" i="10"/>
  <c r="GH15" i="10"/>
  <c r="GH13" i="10"/>
  <c r="GH9" i="10"/>
  <c r="L7" i="16" s="1"/>
  <c r="GH130" i="10"/>
  <c r="GH129" i="10"/>
  <c r="GH128" i="10"/>
  <c r="GH124" i="10"/>
  <c r="GH120" i="10"/>
  <c r="GH117" i="10"/>
  <c r="GH114" i="10"/>
  <c r="GH110" i="10"/>
  <c r="GH107" i="10"/>
  <c r="GH106" i="10"/>
  <c r="GH103" i="10"/>
  <c r="GH102" i="10"/>
  <c r="GH99" i="10"/>
  <c r="GH98" i="10"/>
  <c r="GH94" i="10"/>
  <c r="GH90" i="10"/>
  <c r="GH86" i="10"/>
  <c r="GH85" i="10"/>
  <c r="GH83" i="10"/>
  <c r="GH82" i="10"/>
  <c r="GH79" i="10"/>
  <c r="GH78" i="10"/>
  <c r="GH76" i="10"/>
  <c r="GH75" i="10"/>
  <c r="GH74" i="10"/>
  <c r="GH73" i="10"/>
  <c r="GH70" i="10"/>
  <c r="GH66" i="10"/>
  <c r="GH65" i="10"/>
  <c r="GH63" i="10"/>
  <c r="GH62" i="10"/>
  <c r="GH59" i="10"/>
  <c r="GH58" i="10"/>
  <c r="GH57" i="10"/>
  <c r="GH54" i="10"/>
  <c r="GH53" i="10"/>
  <c r="GH49" i="10"/>
  <c r="GH45" i="10"/>
  <c r="GH43" i="10"/>
  <c r="GH42" i="10"/>
  <c r="GH41" i="10"/>
  <c r="GH39" i="10"/>
  <c r="GH37" i="10"/>
  <c r="GH34" i="10"/>
  <c r="GH33" i="10"/>
  <c r="GH30" i="10"/>
  <c r="GH29" i="10"/>
  <c r="GH27" i="10"/>
  <c r="GH26" i="10"/>
  <c r="GH24" i="10"/>
  <c r="GH23" i="10"/>
  <c r="GH22" i="10"/>
  <c r="GH21" i="10"/>
  <c r="GH19" i="10"/>
  <c r="GH18" i="10"/>
  <c r="GH16" i="10"/>
  <c r="GH14" i="10"/>
  <c r="GH12" i="10"/>
  <c r="GH11" i="10"/>
  <c r="GH10" i="10"/>
  <c r="GH8" i="10"/>
  <c r="GH7" i="10"/>
  <c r="GH100" i="10"/>
  <c r="CP118" i="10"/>
  <c r="GC136" i="10"/>
  <c r="GF118" i="10"/>
  <c r="GR118" i="10" s="1"/>
  <c r="GF108" i="10"/>
  <c r="GR108" i="10" s="1"/>
  <c r="FT136" i="10"/>
  <c r="FS136" i="10"/>
  <c r="FR136" i="10"/>
  <c r="FX136" i="10"/>
  <c r="FW136" i="10"/>
  <c r="FV102" i="10"/>
  <c r="FV103" i="10"/>
  <c r="FV104" i="10"/>
  <c r="FV105" i="10"/>
  <c r="FV106" i="10"/>
  <c r="FV107" i="10"/>
  <c r="FV108" i="10"/>
  <c r="FV109" i="10"/>
  <c r="FV110" i="10"/>
  <c r="FV111" i="10"/>
  <c r="FV112" i="10"/>
  <c r="FV113" i="10"/>
  <c r="FV114" i="10"/>
  <c r="FV115" i="10"/>
  <c r="FV116" i="10"/>
  <c r="FV117" i="10"/>
  <c r="FV118" i="10"/>
  <c r="FV120" i="10"/>
  <c r="FV121" i="10"/>
  <c r="FV122" i="10"/>
  <c r="FV123" i="10"/>
  <c r="FV124" i="10"/>
  <c r="FV125" i="10"/>
  <c r="FV126" i="10"/>
  <c r="FV7" i="10"/>
  <c r="FV8" i="10"/>
  <c r="FV9" i="10"/>
  <c r="FV10" i="10"/>
  <c r="FV11" i="10"/>
  <c r="FV12" i="10"/>
  <c r="FV13" i="10"/>
  <c r="FV14" i="10"/>
  <c r="FV15" i="10"/>
  <c r="FV16" i="10"/>
  <c r="FV17" i="10"/>
  <c r="FV18" i="10"/>
  <c r="FV19" i="10"/>
  <c r="FV20" i="10"/>
  <c r="FV21" i="10"/>
  <c r="FV22" i="10"/>
  <c r="FV23" i="10"/>
  <c r="FV24" i="10"/>
  <c r="FV25" i="10"/>
  <c r="FV26" i="10"/>
  <c r="FV27" i="10"/>
  <c r="FV28" i="10"/>
  <c r="FV29" i="10"/>
  <c r="FV30" i="10"/>
  <c r="FV31" i="10"/>
  <c r="FV32" i="10"/>
  <c r="FV33" i="10"/>
  <c r="FV34" i="10"/>
  <c r="FV35" i="10"/>
  <c r="FV36" i="10"/>
  <c r="FV37" i="10"/>
  <c r="FV38" i="10"/>
  <c r="FV39" i="10"/>
  <c r="FV40" i="10"/>
  <c r="FV41" i="10"/>
  <c r="FV42" i="10"/>
  <c r="FV43" i="10"/>
  <c r="FV44" i="10"/>
  <c r="FV45" i="10"/>
  <c r="FV47" i="10"/>
  <c r="FV48" i="10"/>
  <c r="FV49" i="10"/>
  <c r="FV50" i="10"/>
  <c r="FV51" i="10"/>
  <c r="FV52" i="10"/>
  <c r="FV53" i="10"/>
  <c r="FV54" i="10"/>
  <c r="FV55" i="10"/>
  <c r="FV56" i="10"/>
  <c r="FV57" i="10"/>
  <c r="FV58" i="10"/>
  <c r="FV59" i="10"/>
  <c r="FV60" i="10"/>
  <c r="FV61" i="10"/>
  <c r="FV62" i="10"/>
  <c r="FV63" i="10"/>
  <c r="FV64" i="10"/>
  <c r="FV65" i="10"/>
  <c r="FV66" i="10"/>
  <c r="FV67" i="10"/>
  <c r="FV68" i="10"/>
  <c r="FV69" i="10"/>
  <c r="FV71" i="10"/>
  <c r="FV72" i="10"/>
  <c r="FV73" i="10"/>
  <c r="FV74" i="10"/>
  <c r="FV75" i="10"/>
  <c r="FV76" i="10"/>
  <c r="FV77" i="10"/>
  <c r="FV78" i="10"/>
  <c r="FV79" i="10"/>
  <c r="FV80" i="10"/>
  <c r="FV81" i="10"/>
  <c r="FV82" i="10"/>
  <c r="FV83" i="10"/>
  <c r="FV84" i="10"/>
  <c r="FV85" i="10"/>
  <c r="FV86" i="10"/>
  <c r="FV87" i="10"/>
  <c r="FV88" i="10"/>
  <c r="FV89" i="10"/>
  <c r="FV90" i="10"/>
  <c r="FV91" i="10"/>
  <c r="FV92" i="10"/>
  <c r="FV93" i="10"/>
  <c r="FV94" i="10"/>
  <c r="FV95" i="10"/>
  <c r="FV96" i="10"/>
  <c r="FV97" i="10"/>
  <c r="FV98" i="10"/>
  <c r="FV99" i="10"/>
  <c r="FV100" i="10"/>
  <c r="FV101" i="10"/>
  <c r="FV128" i="10"/>
  <c r="FV129" i="10"/>
  <c r="FV130" i="10"/>
  <c r="FV131" i="10"/>
  <c r="FQ136" i="10"/>
  <c r="FP136" i="10"/>
  <c r="FO136" i="10"/>
  <c r="FN136" i="10"/>
  <c r="FM136" i="10"/>
  <c r="FL136" i="10"/>
  <c r="FK136" i="10"/>
  <c r="FJ136" i="10"/>
  <c r="FI136" i="10"/>
  <c r="FH136" i="10"/>
  <c r="FG136" i="10"/>
  <c r="FF136" i="10"/>
  <c r="FE136" i="10"/>
  <c r="FD136" i="10"/>
  <c r="FC136" i="10"/>
  <c r="FB136" i="10"/>
  <c r="FA136" i="10"/>
  <c r="EZ136" i="10"/>
  <c r="EY136" i="10"/>
  <c r="EX136" i="10"/>
  <c r="EW136" i="10"/>
  <c r="EV136" i="10"/>
  <c r="EU136" i="10"/>
  <c r="ET136" i="10"/>
  <c r="ES136" i="10"/>
  <c r="ER136" i="10"/>
  <c r="EQ136" i="10"/>
  <c r="EP136" i="10"/>
  <c r="EO136" i="10"/>
  <c r="EN136" i="10"/>
  <c r="EM136" i="10"/>
  <c r="EL136" i="10"/>
  <c r="EK136" i="10"/>
  <c r="EJ136" i="10"/>
  <c r="EI136" i="10"/>
  <c r="EH136" i="10"/>
  <c r="EG136" i="10"/>
  <c r="EE136" i="10"/>
  <c r="ED136" i="10"/>
  <c r="EC136" i="10"/>
  <c r="EB136" i="10"/>
  <c r="EA136" i="10"/>
  <c r="DZ136" i="10"/>
  <c r="DY136" i="10"/>
  <c r="DX136" i="10"/>
  <c r="DW136" i="10"/>
  <c r="DV136" i="10"/>
  <c r="DU136" i="10"/>
  <c r="DT136" i="10"/>
  <c r="DS136" i="10"/>
  <c r="DR136" i="10"/>
  <c r="DQ136" i="10"/>
  <c r="DP136" i="10"/>
  <c r="DO136" i="10"/>
  <c r="DN136" i="10"/>
  <c r="DM136" i="10"/>
  <c r="DL136" i="10"/>
  <c r="DK136" i="10"/>
  <c r="CP41" i="10"/>
  <c r="AJ136" i="10"/>
  <c r="AH136" i="10"/>
  <c r="C8" i="11"/>
  <c r="AT136" i="10"/>
  <c r="GF105" i="10"/>
  <c r="GR105" i="10" s="1"/>
  <c r="GF104" i="10"/>
  <c r="GR104" i="10" s="1"/>
  <c r="GF103" i="10"/>
  <c r="GR103" i="10" s="1"/>
  <c r="GF102" i="10"/>
  <c r="GR102" i="10" s="1"/>
  <c r="GF101" i="10"/>
  <c r="GR101" i="10" s="1"/>
  <c r="GF100" i="10"/>
  <c r="GR100" i="10" s="1"/>
  <c r="GI130" i="10"/>
  <c r="GI128" i="10"/>
  <c r="CP126" i="10"/>
  <c r="CP125" i="10"/>
  <c r="CP124" i="10"/>
  <c r="CP123" i="10"/>
  <c r="CP122" i="10"/>
  <c r="CP121" i="10"/>
  <c r="CP117" i="10"/>
  <c r="GF131" i="10"/>
  <c r="GF130" i="10"/>
  <c r="GR130" i="10" s="1"/>
  <c r="GF129" i="10"/>
  <c r="GR129" i="10" s="1"/>
  <c r="GF117" i="10"/>
  <c r="GR117" i="10" s="1"/>
  <c r="CP101" i="10"/>
  <c r="CP100" i="10"/>
  <c r="CP106" i="10"/>
  <c r="CP108" i="10"/>
  <c r="CP90" i="10"/>
  <c r="CP7" i="10"/>
  <c r="CP96" i="10"/>
  <c r="Q138" i="8"/>
  <c r="C138" i="11" s="1"/>
  <c r="Q139" i="8"/>
  <c r="Q140" i="8"/>
  <c r="C140" i="11" s="1"/>
  <c r="T37" i="8"/>
  <c r="Q37" i="8"/>
  <c r="Q121" i="8"/>
  <c r="C121" i="11" s="1"/>
  <c r="Q122" i="8"/>
  <c r="C107" i="12" s="1"/>
  <c r="AY136" i="10"/>
  <c r="CP87" i="10"/>
  <c r="CP20" i="10"/>
  <c r="CP14" i="10"/>
  <c r="CP103" i="10"/>
  <c r="CP102" i="10"/>
  <c r="CP99" i="10"/>
  <c r="GF99" i="10"/>
  <c r="GR99" i="10" s="1"/>
  <c r="CP98" i="10"/>
  <c r="GF98" i="10"/>
  <c r="GR98" i="10" s="1"/>
  <c r="CP97" i="10"/>
  <c r="GF97" i="10"/>
  <c r="GR97" i="10" s="1"/>
  <c r="Q11" i="8"/>
  <c r="Q12" i="8"/>
  <c r="Q13" i="8"/>
  <c r="Q14" i="8"/>
  <c r="Q15" i="8"/>
  <c r="Q16" i="8"/>
  <c r="E15" i="14" s="1"/>
  <c r="Q17" i="8"/>
  <c r="Q18" i="8"/>
  <c r="Q19" i="8"/>
  <c r="Q20" i="8"/>
  <c r="E19" i="14" s="1"/>
  <c r="Q21" i="8"/>
  <c r="C26" i="11"/>
  <c r="Q23" i="8"/>
  <c r="Q24" i="8"/>
  <c r="Q26" i="8"/>
  <c r="C30" i="11" s="1"/>
  <c r="E30" i="14"/>
  <c r="Q33" i="8"/>
  <c r="C20" i="12" s="1"/>
  <c r="Q34" i="8"/>
  <c r="E32" i="14" s="1"/>
  <c r="Q35" i="8"/>
  <c r="C35" i="13" s="1"/>
  <c r="Q36" i="8"/>
  <c r="C36" i="13" s="1"/>
  <c r="Q38" i="8"/>
  <c r="C42" i="11" s="1"/>
  <c r="Q39" i="8"/>
  <c r="C43" i="11" s="1"/>
  <c r="Q45" i="8"/>
  <c r="Q46" i="8"/>
  <c r="E43" i="14" s="1"/>
  <c r="Q47" i="8"/>
  <c r="Q53" i="8"/>
  <c r="C40" i="12" s="1"/>
  <c r="Q54" i="8"/>
  <c r="Q55" i="8"/>
  <c r="E51" i="14" s="1"/>
  <c r="Q56" i="8"/>
  <c r="E52" i="14" s="1"/>
  <c r="Q57" i="8"/>
  <c r="E53" i="14" s="1"/>
  <c r="Q58" i="8"/>
  <c r="C45" i="12" s="1"/>
  <c r="Q59" i="8"/>
  <c r="E55" i="14" s="1"/>
  <c r="Q60" i="8"/>
  <c r="E56" i="14" s="1"/>
  <c r="Q61" i="8"/>
  <c r="C48" i="12" s="1"/>
  <c r="Q62" i="8"/>
  <c r="Q63" i="8"/>
  <c r="C50" i="12" s="1"/>
  <c r="Q64" i="8"/>
  <c r="C66" i="11" s="1"/>
  <c r="Q65" i="8"/>
  <c r="E61" i="14" s="1"/>
  <c r="Q66" i="8"/>
  <c r="C53" i="12" s="1"/>
  <c r="Q72" i="8"/>
  <c r="Q73" i="8"/>
  <c r="Q79" i="8"/>
  <c r="C66" i="12" s="1"/>
  <c r="Q80" i="8"/>
  <c r="C67" i="12" s="1"/>
  <c r="Q81" i="8"/>
  <c r="Q82" i="8"/>
  <c r="C82" i="13" s="1"/>
  <c r="Q83" i="8"/>
  <c r="E77" i="14" s="1"/>
  <c r="Q84" i="8"/>
  <c r="C84" i="11" s="1"/>
  <c r="Q85" i="8"/>
  <c r="Q86" i="8"/>
  <c r="C73" i="12" s="1"/>
  <c r="Q87" i="8"/>
  <c r="C74" i="12" s="1"/>
  <c r="Q93" i="8"/>
  <c r="Q94" i="8"/>
  <c r="E88" i="14" s="1"/>
  <c r="Q95" i="8"/>
  <c r="Q97" i="8"/>
  <c r="C83" i="12" s="1"/>
  <c r="Q98" i="8"/>
  <c r="Q99" i="8"/>
  <c r="R106" i="8"/>
  <c r="T11" i="8"/>
  <c r="H10" i="14" s="1"/>
  <c r="T12" i="8"/>
  <c r="H11" i="14" s="1"/>
  <c r="T13" i="8"/>
  <c r="T14" i="8"/>
  <c r="H13" i="14" s="1"/>
  <c r="T15" i="8"/>
  <c r="F15" i="13" s="1"/>
  <c r="T16" i="8"/>
  <c r="H15" i="14" s="1"/>
  <c r="T17" i="8"/>
  <c r="T18" i="8"/>
  <c r="H17" i="14" s="1"/>
  <c r="T19" i="8"/>
  <c r="F19" i="13" s="1"/>
  <c r="T20" i="8"/>
  <c r="H19" i="14" s="1"/>
  <c r="T21" i="8"/>
  <c r="F22" i="13"/>
  <c r="T23" i="8"/>
  <c r="F23" i="13" s="1"/>
  <c r="T24" i="8"/>
  <c r="H23" i="14" s="1"/>
  <c r="T26" i="8"/>
  <c r="H25" i="14" s="1"/>
  <c r="T33" i="8"/>
  <c r="T34" i="8"/>
  <c r="F34" i="13" s="1"/>
  <c r="T35" i="8"/>
  <c r="T36" i="8"/>
  <c r="F23" i="12" s="1"/>
  <c r="T38" i="8"/>
  <c r="T39" i="8"/>
  <c r="T45" i="8"/>
  <c r="H42" i="14" s="1"/>
  <c r="T46" i="8"/>
  <c r="H43" i="14" s="1"/>
  <c r="T47" i="8"/>
  <c r="F47" i="13" s="1"/>
  <c r="T53" i="8"/>
  <c r="T54" i="8"/>
  <c r="F54" i="13" s="1"/>
  <c r="T55" i="8"/>
  <c r="T56" i="8"/>
  <c r="F43" i="12" s="1"/>
  <c r="T57" i="8"/>
  <c r="T58" i="8"/>
  <c r="F58" i="13" s="1"/>
  <c r="T59" i="8"/>
  <c r="T60" i="8"/>
  <c r="F47" i="12" s="1"/>
  <c r="T61" i="8"/>
  <c r="T62" i="8"/>
  <c r="F62" i="13" s="1"/>
  <c r="T63" i="8"/>
  <c r="T64" i="8"/>
  <c r="F51" i="12" s="1"/>
  <c r="T65" i="8"/>
  <c r="T66" i="8"/>
  <c r="F66" i="13" s="1"/>
  <c r="T72" i="8"/>
  <c r="F59" i="12" s="1"/>
  <c r="T73" i="8"/>
  <c r="H68" i="14" s="1"/>
  <c r="T79" i="8"/>
  <c r="T80" i="8"/>
  <c r="T81" i="8"/>
  <c r="T82" i="8"/>
  <c r="T83" i="8"/>
  <c r="T84" i="8"/>
  <c r="T85" i="8"/>
  <c r="T86" i="8"/>
  <c r="T87" i="8"/>
  <c r="T93" i="8"/>
  <c r="H87" i="14" s="1"/>
  <c r="T95" i="8"/>
  <c r="F95" i="11" s="1"/>
  <c r="T97" i="8"/>
  <c r="H91" i="14" s="1"/>
  <c r="T98" i="8"/>
  <c r="F98" i="11" s="1"/>
  <c r="T99" i="8"/>
  <c r="H93" i="14" s="1"/>
  <c r="CP21" i="10"/>
  <c r="CP12" i="10"/>
  <c r="CP80" i="10"/>
  <c r="Q130" i="8"/>
  <c r="E135" i="14"/>
  <c r="CP120" i="10"/>
  <c r="CP116" i="10"/>
  <c r="CP115" i="10"/>
  <c r="CP114" i="10"/>
  <c r="CP113" i="10"/>
  <c r="CP112" i="10"/>
  <c r="CP111" i="10"/>
  <c r="CP110" i="10"/>
  <c r="CP109" i="10"/>
  <c r="CP107" i="10"/>
  <c r="CP105" i="10"/>
  <c r="CP104" i="10"/>
  <c r="CP95" i="10"/>
  <c r="CP94" i="10"/>
  <c r="CP93" i="10"/>
  <c r="CP92" i="10"/>
  <c r="CP91" i="10"/>
  <c r="CP89" i="10"/>
  <c r="CP88" i="10"/>
  <c r="CP86" i="10"/>
  <c r="CP84" i="10"/>
  <c r="CP83" i="10"/>
  <c r="CP82" i="10"/>
  <c r="CP81" i="10"/>
  <c r="CP79" i="10"/>
  <c r="CP78" i="10"/>
  <c r="CP77" i="10"/>
  <c r="CP76" i="10"/>
  <c r="CP75" i="10"/>
  <c r="CP74" i="10"/>
  <c r="CP73" i="10"/>
  <c r="CP72" i="10"/>
  <c r="CP71" i="10"/>
  <c r="CP70" i="10"/>
  <c r="CP69" i="10"/>
  <c r="CP68" i="10"/>
  <c r="CP67" i="10"/>
  <c r="CP66" i="10"/>
  <c r="CP65" i="10"/>
  <c r="CP64" i="10"/>
  <c r="CP63" i="10"/>
  <c r="CP62" i="10"/>
  <c r="CP61" i="10"/>
  <c r="CP60" i="10"/>
  <c r="CP59" i="10"/>
  <c r="CP58" i="10"/>
  <c r="CP57" i="10"/>
  <c r="CP56" i="10"/>
  <c r="CP55" i="10"/>
  <c r="CP54" i="10"/>
  <c r="CP53" i="10"/>
  <c r="CP52" i="10"/>
  <c r="CP51" i="10"/>
  <c r="CP50" i="10"/>
  <c r="CP49" i="10"/>
  <c r="CP48" i="10"/>
  <c r="CP47" i="10"/>
  <c r="CP45" i="10"/>
  <c r="CP44" i="10"/>
  <c r="CP43" i="10"/>
  <c r="CP42" i="10"/>
  <c r="CP40" i="10"/>
  <c r="CP39" i="10"/>
  <c r="CP38" i="10"/>
  <c r="CP37" i="10"/>
  <c r="CP36" i="10"/>
  <c r="CP35" i="10"/>
  <c r="CP34" i="10"/>
  <c r="CP33" i="10"/>
  <c r="CP32" i="10"/>
  <c r="CP31" i="10"/>
  <c r="CP30" i="10"/>
  <c r="CP29" i="10"/>
  <c r="CP28" i="10"/>
  <c r="CP27" i="10"/>
  <c r="CP26" i="10"/>
  <c r="CP25" i="10"/>
  <c r="CP24" i="10"/>
  <c r="CP23" i="10"/>
  <c r="CP22" i="10"/>
  <c r="CP19" i="10"/>
  <c r="CP18" i="10"/>
  <c r="CP17" i="10"/>
  <c r="CP16" i="10"/>
  <c r="CP15" i="10"/>
  <c r="CP13" i="10"/>
  <c r="CP11" i="10"/>
  <c r="CP10" i="10"/>
  <c r="CP9" i="10"/>
  <c r="CP8" i="10"/>
  <c r="CP85" i="10"/>
  <c r="GI96" i="10"/>
  <c r="GF96" i="10"/>
  <c r="GR96" i="10" s="1"/>
  <c r="D136" i="10"/>
  <c r="GF128" i="10"/>
  <c r="GR128" i="10" s="1"/>
  <c r="GF126" i="10"/>
  <c r="GR126" i="10" s="1"/>
  <c r="GF125" i="10"/>
  <c r="GR125" i="10" s="1"/>
  <c r="GF124" i="10"/>
  <c r="GR124" i="10" s="1"/>
  <c r="GF123" i="10"/>
  <c r="GR123" i="10" s="1"/>
  <c r="GF122" i="10"/>
  <c r="GR122" i="10" s="1"/>
  <c r="GF121" i="10"/>
  <c r="GR121" i="10" s="1"/>
  <c r="GF120" i="10"/>
  <c r="GR120" i="10" s="1"/>
  <c r="GF116" i="10"/>
  <c r="GR116" i="10" s="1"/>
  <c r="GF115" i="10"/>
  <c r="GR115" i="10" s="1"/>
  <c r="GF114" i="10"/>
  <c r="GR114" i="10" s="1"/>
  <c r="GF113" i="10"/>
  <c r="GR113" i="10" s="1"/>
  <c r="GF112" i="10"/>
  <c r="GR112" i="10" s="1"/>
  <c r="GF111" i="10"/>
  <c r="GR111" i="10" s="1"/>
  <c r="GF110" i="10"/>
  <c r="GR110" i="10" s="1"/>
  <c r="GF109" i="10"/>
  <c r="GR109" i="10" s="1"/>
  <c r="GF107" i="10"/>
  <c r="GR107" i="10" s="1"/>
  <c r="GF106" i="10"/>
  <c r="GR106" i="10" s="1"/>
  <c r="GF95" i="10"/>
  <c r="GR95" i="10" s="1"/>
  <c r="GF94" i="10"/>
  <c r="GR94" i="10" s="1"/>
  <c r="GF93" i="10"/>
  <c r="GR93" i="10" s="1"/>
  <c r="GF92" i="10"/>
  <c r="GR92" i="10" s="1"/>
  <c r="GF91" i="10"/>
  <c r="GR91" i="10" s="1"/>
  <c r="GF90" i="10"/>
  <c r="GR90" i="10" s="1"/>
  <c r="GF89" i="10"/>
  <c r="GR89" i="10" s="1"/>
  <c r="GF88" i="10"/>
  <c r="GR88" i="10" s="1"/>
  <c r="GF87" i="10"/>
  <c r="GR87" i="10" s="1"/>
  <c r="GF86" i="10"/>
  <c r="GR86" i="10" s="1"/>
  <c r="GF85" i="10"/>
  <c r="GR85" i="10" s="1"/>
  <c r="GF84" i="10"/>
  <c r="GR84" i="10" s="1"/>
  <c r="GF83" i="10"/>
  <c r="GR83" i="10" s="1"/>
  <c r="GF82" i="10"/>
  <c r="GR82" i="10" s="1"/>
  <c r="GF81" i="10"/>
  <c r="GR81" i="10" s="1"/>
  <c r="GF80" i="10"/>
  <c r="GR80" i="10" s="1"/>
  <c r="GF79" i="10"/>
  <c r="GR79" i="10" s="1"/>
  <c r="GF78" i="10"/>
  <c r="GR78" i="10" s="1"/>
  <c r="GF77" i="10"/>
  <c r="GR77" i="10" s="1"/>
  <c r="GF76" i="10"/>
  <c r="GR76" i="10" s="1"/>
  <c r="GF75" i="10"/>
  <c r="GR75" i="10" s="1"/>
  <c r="GF74" i="10"/>
  <c r="GR74" i="10" s="1"/>
  <c r="GF73" i="10"/>
  <c r="GR73" i="10" s="1"/>
  <c r="GF72" i="10"/>
  <c r="GR72" i="10" s="1"/>
  <c r="GF71" i="10"/>
  <c r="GR71" i="10" s="1"/>
  <c r="GF70" i="10"/>
  <c r="GR70" i="10" s="1"/>
  <c r="GF69" i="10"/>
  <c r="GR69" i="10" s="1"/>
  <c r="GF68" i="10"/>
  <c r="GR68" i="10" s="1"/>
  <c r="GF67" i="10"/>
  <c r="GR67" i="10" s="1"/>
  <c r="GF66" i="10"/>
  <c r="GR66" i="10" s="1"/>
  <c r="GF65" i="10"/>
  <c r="GR65" i="10" s="1"/>
  <c r="GF64" i="10"/>
  <c r="GR64" i="10" s="1"/>
  <c r="GF63" i="10"/>
  <c r="GR63" i="10" s="1"/>
  <c r="GF62" i="10"/>
  <c r="GR62" i="10" s="1"/>
  <c r="GF61" i="10"/>
  <c r="GR61" i="10" s="1"/>
  <c r="GF60" i="10"/>
  <c r="GR60" i="10" s="1"/>
  <c r="GF59" i="10"/>
  <c r="GR59" i="10" s="1"/>
  <c r="GF58" i="10"/>
  <c r="GR58" i="10" s="1"/>
  <c r="GF57" i="10"/>
  <c r="GR57" i="10" s="1"/>
  <c r="GF56" i="10"/>
  <c r="GR56" i="10" s="1"/>
  <c r="GF55" i="10"/>
  <c r="GR55" i="10" s="1"/>
  <c r="GF54" i="10"/>
  <c r="GR54" i="10" s="1"/>
  <c r="GF53" i="10"/>
  <c r="GR53" i="10" s="1"/>
  <c r="GF52" i="10"/>
  <c r="GR52" i="10" s="1"/>
  <c r="GF51" i="10"/>
  <c r="GR51" i="10" s="1"/>
  <c r="GF50" i="10"/>
  <c r="GR50" i="10" s="1"/>
  <c r="GF49" i="10"/>
  <c r="GR49" i="10" s="1"/>
  <c r="GF48" i="10"/>
  <c r="GR48" i="10" s="1"/>
  <c r="GF47" i="10"/>
  <c r="GR47" i="10" s="1"/>
  <c r="GF45" i="10"/>
  <c r="GR45" i="10" s="1"/>
  <c r="GF44" i="10"/>
  <c r="GR44" i="10" s="1"/>
  <c r="GF43" i="10"/>
  <c r="GR43" i="10" s="1"/>
  <c r="GF42" i="10"/>
  <c r="GR42" i="10" s="1"/>
  <c r="GF41" i="10"/>
  <c r="GR41" i="10" s="1"/>
  <c r="GF40" i="10"/>
  <c r="GR40" i="10" s="1"/>
  <c r="GF39" i="10"/>
  <c r="GR39" i="10" s="1"/>
  <c r="GF38" i="10"/>
  <c r="GR38" i="10" s="1"/>
  <c r="GF37" i="10"/>
  <c r="GR37" i="10" s="1"/>
  <c r="GF36" i="10"/>
  <c r="GR36" i="10" s="1"/>
  <c r="GF35" i="10"/>
  <c r="GR35" i="10" s="1"/>
  <c r="GF34" i="10"/>
  <c r="GR34" i="10" s="1"/>
  <c r="GF33" i="10"/>
  <c r="GR33" i="10" s="1"/>
  <c r="GF32" i="10"/>
  <c r="GR32" i="10" s="1"/>
  <c r="GF31" i="10"/>
  <c r="GR31" i="10" s="1"/>
  <c r="GF30" i="10"/>
  <c r="GR30" i="10" s="1"/>
  <c r="GF29" i="10"/>
  <c r="GR29" i="10" s="1"/>
  <c r="GF28" i="10"/>
  <c r="GR28" i="10" s="1"/>
  <c r="GF27" i="10"/>
  <c r="GR27" i="10" s="1"/>
  <c r="GF26" i="10"/>
  <c r="GR26" i="10" s="1"/>
  <c r="GF25" i="10"/>
  <c r="GR25" i="10" s="1"/>
  <c r="GF24" i="10"/>
  <c r="GR24" i="10" s="1"/>
  <c r="GF23" i="10"/>
  <c r="GR23" i="10" s="1"/>
  <c r="GF22" i="10"/>
  <c r="GR22" i="10" s="1"/>
  <c r="GF21" i="10"/>
  <c r="GR21" i="10" s="1"/>
  <c r="GF20" i="10"/>
  <c r="GR20" i="10" s="1"/>
  <c r="GF19" i="10"/>
  <c r="GR19" i="10" s="1"/>
  <c r="GF18" i="10"/>
  <c r="GR18" i="10" s="1"/>
  <c r="GF17" i="10"/>
  <c r="GR17" i="10" s="1"/>
  <c r="GF16" i="10"/>
  <c r="GR16" i="10" s="1"/>
  <c r="GF15" i="10"/>
  <c r="GR15" i="10" s="1"/>
  <c r="GF14" i="10"/>
  <c r="GR14" i="10" s="1"/>
  <c r="GF13" i="10"/>
  <c r="GR13" i="10" s="1"/>
  <c r="GF12" i="10"/>
  <c r="GR12" i="10" s="1"/>
  <c r="GF11" i="10"/>
  <c r="GR11" i="10" s="1"/>
  <c r="GF10" i="10"/>
  <c r="GR10" i="10" s="1"/>
  <c r="GF9" i="10"/>
  <c r="GR9" i="10" s="1"/>
  <c r="GF8" i="10"/>
  <c r="GR8" i="10" s="1"/>
  <c r="GF7" i="10"/>
  <c r="GR7" i="10" s="1"/>
  <c r="E5" i="14"/>
  <c r="C136" i="10"/>
  <c r="C124" i="13"/>
  <c r="BI136" i="10"/>
  <c r="BH136" i="10"/>
  <c r="BG136" i="10"/>
  <c r="BF136" i="10"/>
  <c r="BE136" i="10"/>
  <c r="BD136" i="10"/>
  <c r="BC136" i="10"/>
  <c r="BB136" i="10"/>
  <c r="BA136" i="10"/>
  <c r="AZ136" i="10"/>
  <c r="AX136" i="10"/>
  <c r="AW136" i="10"/>
  <c r="AV136" i="10"/>
  <c r="AU136" i="10"/>
  <c r="AS136" i="10"/>
  <c r="AR136" i="10"/>
  <c r="AQ136" i="10"/>
  <c r="AP136" i="10"/>
  <c r="AO136" i="10"/>
  <c r="AN136" i="10"/>
  <c r="AM136" i="10"/>
  <c r="AL136" i="10"/>
  <c r="AK136" i="10"/>
  <c r="AI136" i="10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BJ136" i="10"/>
  <c r="G91" i="12"/>
  <c r="D93" i="12"/>
  <c r="C82" i="12"/>
  <c r="F82" i="12"/>
  <c r="C5" i="12"/>
  <c r="G106" i="13"/>
  <c r="D108" i="13"/>
  <c r="C96" i="13"/>
  <c r="F96" i="13"/>
  <c r="C5" i="13"/>
  <c r="F96" i="11"/>
  <c r="G106" i="11"/>
  <c r="D108" i="11"/>
  <c r="C96" i="11"/>
  <c r="GR131" i="10" l="1"/>
  <c r="K129" i="16"/>
  <c r="G129" i="16"/>
  <c r="C129" i="16" s="1"/>
  <c r="GM131" i="10"/>
  <c r="GO131" i="10"/>
  <c r="L129" i="16"/>
  <c r="GO130" i="10"/>
  <c r="L128" i="16"/>
  <c r="GO129" i="10"/>
  <c r="L127" i="16"/>
  <c r="GO126" i="10"/>
  <c r="L124" i="16"/>
  <c r="GO125" i="10"/>
  <c r="L123" i="16"/>
  <c r="GO124" i="10"/>
  <c r="L122" i="16"/>
  <c r="GO123" i="10"/>
  <c r="L121" i="16"/>
  <c r="GO122" i="10"/>
  <c r="L120" i="16"/>
  <c r="GO121" i="10"/>
  <c r="L119" i="16"/>
  <c r="GO120" i="10"/>
  <c r="L118" i="16"/>
  <c r="GO118" i="10"/>
  <c r="L116" i="16"/>
  <c r="GO116" i="10"/>
  <c r="GO115" i="10"/>
  <c r="L113" i="16"/>
  <c r="GO114" i="10"/>
  <c r="L112" i="16"/>
  <c r="GO113" i="10"/>
  <c r="L111" i="16"/>
  <c r="GO112" i="10"/>
  <c r="L110" i="16"/>
  <c r="GO111" i="10"/>
  <c r="L109" i="16"/>
  <c r="GO110" i="10"/>
  <c r="L108" i="16"/>
  <c r="GO109" i="10"/>
  <c r="L107" i="16"/>
  <c r="GO108" i="10"/>
  <c r="L106" i="16"/>
  <c r="GO107" i="10"/>
  <c r="L105" i="16"/>
  <c r="GO106" i="10"/>
  <c r="L104" i="16"/>
  <c r="GO104" i="10"/>
  <c r="L102" i="16"/>
  <c r="GO103" i="10"/>
  <c r="L101" i="16"/>
  <c r="GO102" i="10"/>
  <c r="L100" i="16"/>
  <c r="GO101" i="10"/>
  <c r="L99" i="16"/>
  <c r="GO100" i="10"/>
  <c r="L98" i="16"/>
  <c r="GO99" i="10"/>
  <c r="L97" i="16"/>
  <c r="GO98" i="10"/>
  <c r="L96" i="16"/>
  <c r="GO97" i="10"/>
  <c r="L95" i="16"/>
  <c r="GO96" i="10"/>
  <c r="L94" i="16"/>
  <c r="GO95" i="10"/>
  <c r="L93" i="16"/>
  <c r="GO94" i="10"/>
  <c r="L92" i="16"/>
  <c r="GO93" i="10"/>
  <c r="L91" i="16"/>
  <c r="GO92" i="10"/>
  <c r="L90" i="16"/>
  <c r="GO91" i="10"/>
  <c r="L89" i="16"/>
  <c r="GO90" i="10"/>
  <c r="L88" i="16"/>
  <c r="GO89" i="10"/>
  <c r="L87" i="16"/>
  <c r="GO88" i="10"/>
  <c r="L86" i="16"/>
  <c r="GO87" i="10"/>
  <c r="L85" i="16"/>
  <c r="GO86" i="10"/>
  <c r="L84" i="16"/>
  <c r="GO85" i="10"/>
  <c r="L83" i="16"/>
  <c r="GO84" i="10"/>
  <c r="L82" i="16"/>
  <c r="GO83" i="10"/>
  <c r="L81" i="16"/>
  <c r="GO82" i="10"/>
  <c r="L80" i="16"/>
  <c r="GO81" i="10"/>
  <c r="L79" i="16"/>
  <c r="GO80" i="10"/>
  <c r="L78" i="16"/>
  <c r="GO79" i="10"/>
  <c r="L77" i="16"/>
  <c r="GO78" i="10"/>
  <c r="L76" i="16"/>
  <c r="GO77" i="10"/>
  <c r="L75" i="16"/>
  <c r="GO76" i="10"/>
  <c r="L74" i="16"/>
  <c r="GO75" i="10"/>
  <c r="L73" i="16"/>
  <c r="GO74" i="10"/>
  <c r="L72" i="16"/>
  <c r="GO73" i="10"/>
  <c r="L71" i="16"/>
  <c r="GO72" i="10"/>
  <c r="L70" i="16"/>
  <c r="GO71" i="10"/>
  <c r="L69" i="16"/>
  <c r="GO70" i="10"/>
  <c r="L68" i="16"/>
  <c r="GO69" i="10"/>
  <c r="L67" i="16"/>
  <c r="GO68" i="10"/>
  <c r="L66" i="16"/>
  <c r="GO67" i="10"/>
  <c r="L65" i="16"/>
  <c r="GO66" i="10"/>
  <c r="L64" i="16"/>
  <c r="GO65" i="10"/>
  <c r="L63" i="16"/>
  <c r="GO64" i="10"/>
  <c r="L62" i="16"/>
  <c r="GO63" i="10"/>
  <c r="L61" i="16"/>
  <c r="GO62" i="10"/>
  <c r="L60" i="16"/>
  <c r="GO61" i="10"/>
  <c r="L59" i="16"/>
  <c r="GO60" i="10"/>
  <c r="L58" i="16"/>
  <c r="GO59" i="10"/>
  <c r="L57" i="16"/>
  <c r="GO58" i="10"/>
  <c r="L56" i="16"/>
  <c r="GO57" i="10"/>
  <c r="L55" i="16"/>
  <c r="GO56" i="10"/>
  <c r="L54" i="16"/>
  <c r="GO55" i="10"/>
  <c r="L53" i="16"/>
  <c r="GO54" i="10"/>
  <c r="L52" i="16"/>
  <c r="GO53" i="10"/>
  <c r="L51" i="16"/>
  <c r="GO52" i="10"/>
  <c r="L50" i="16"/>
  <c r="GO51" i="10"/>
  <c r="L49" i="16"/>
  <c r="GO50" i="10"/>
  <c r="L48" i="16"/>
  <c r="GO49" i="10"/>
  <c r="L47" i="16"/>
  <c r="GO48" i="10"/>
  <c r="L46" i="16"/>
  <c r="GO47" i="10"/>
  <c r="L45" i="16"/>
  <c r="GO45" i="10"/>
  <c r="L43" i="16"/>
  <c r="GO44" i="10"/>
  <c r="L42" i="16"/>
  <c r="GO43" i="10"/>
  <c r="L41" i="16"/>
  <c r="GO42" i="10"/>
  <c r="L40" i="16"/>
  <c r="GO41" i="10"/>
  <c r="L39" i="16"/>
  <c r="GO40" i="10"/>
  <c r="L38" i="16"/>
  <c r="GO39" i="10"/>
  <c r="L37" i="16"/>
  <c r="GO38" i="10"/>
  <c r="L36" i="16"/>
  <c r="GO37" i="10"/>
  <c r="L35" i="16"/>
  <c r="GO36" i="10"/>
  <c r="L34" i="16"/>
  <c r="GO35" i="10"/>
  <c r="L33" i="16"/>
  <c r="GO34" i="10"/>
  <c r="L32" i="16"/>
  <c r="GO33" i="10"/>
  <c r="L31" i="16"/>
  <c r="GO32" i="10"/>
  <c r="L30" i="16"/>
  <c r="GO31" i="10"/>
  <c r="L29" i="16"/>
  <c r="GO30" i="10"/>
  <c r="L28" i="16"/>
  <c r="GO29" i="10"/>
  <c r="L27" i="16"/>
  <c r="GO28" i="10"/>
  <c r="L26" i="16"/>
  <c r="GO27" i="10"/>
  <c r="L25" i="16"/>
  <c r="GO26" i="10"/>
  <c r="L24" i="16"/>
  <c r="GO25" i="10"/>
  <c r="L23" i="16"/>
  <c r="GO24" i="10"/>
  <c r="L22" i="16"/>
  <c r="GO23" i="10"/>
  <c r="L21" i="16"/>
  <c r="GO22" i="10"/>
  <c r="L20" i="16"/>
  <c r="GO21" i="10"/>
  <c r="L19" i="16"/>
  <c r="GO20" i="10"/>
  <c r="L18" i="16"/>
  <c r="GO19" i="10"/>
  <c r="L17" i="16"/>
  <c r="GO18" i="10"/>
  <c r="L16" i="16"/>
  <c r="GO17" i="10"/>
  <c r="L15" i="16"/>
  <c r="GO16" i="10"/>
  <c r="L14" i="16"/>
  <c r="GO15" i="10"/>
  <c r="L13" i="16"/>
  <c r="GO14" i="10"/>
  <c r="L12" i="16"/>
  <c r="GO13" i="10"/>
  <c r="L11" i="16"/>
  <c r="GO12" i="10"/>
  <c r="L10" i="16"/>
  <c r="GO11" i="10"/>
  <c r="L9" i="16"/>
  <c r="GO10" i="10"/>
  <c r="L8" i="16"/>
  <c r="GO8" i="10"/>
  <c r="L6" i="16"/>
  <c r="GO128" i="10"/>
  <c r="L126" i="16"/>
  <c r="GO117" i="10"/>
  <c r="L115" i="16"/>
  <c r="K109" i="16"/>
  <c r="G109" i="16"/>
  <c r="C109" i="16" s="1"/>
  <c r="GM111" i="10"/>
  <c r="G110" i="16"/>
  <c r="C110" i="16" s="1"/>
  <c r="K110" i="16"/>
  <c r="GM112" i="10"/>
  <c r="G114" i="16"/>
  <c r="C114" i="16" s="1"/>
  <c r="K114" i="16"/>
  <c r="D114" i="16" s="1"/>
  <c r="P114" i="16" s="1"/>
  <c r="GM116" i="10"/>
  <c r="G115" i="16"/>
  <c r="C115" i="16" s="1"/>
  <c r="K115" i="16"/>
  <c r="GM117" i="10"/>
  <c r="K101" i="16"/>
  <c r="G101" i="16"/>
  <c r="C101" i="16" s="1"/>
  <c r="GM103" i="10"/>
  <c r="K113" i="16"/>
  <c r="G113" i="16"/>
  <c r="C113" i="16" s="1"/>
  <c r="GM115" i="10"/>
  <c r="G107" i="16"/>
  <c r="C107" i="16" s="1"/>
  <c r="K107" i="16"/>
  <c r="GM109" i="10"/>
  <c r="G111" i="16"/>
  <c r="C111" i="16" s="1"/>
  <c r="K111" i="16"/>
  <c r="GM113" i="10"/>
  <c r="K102" i="16"/>
  <c r="G102" i="16"/>
  <c r="C102" i="16" s="1"/>
  <c r="GM104" i="10"/>
  <c r="G106" i="16"/>
  <c r="C106" i="16" s="1"/>
  <c r="K106" i="16"/>
  <c r="GM108" i="10"/>
  <c r="K100" i="16"/>
  <c r="G100" i="16"/>
  <c r="C100" i="16" s="1"/>
  <c r="GM102" i="10"/>
  <c r="K108" i="16"/>
  <c r="G108" i="16"/>
  <c r="C108" i="16" s="1"/>
  <c r="GM110" i="10"/>
  <c r="G112" i="16"/>
  <c r="C112" i="16" s="1"/>
  <c r="K112" i="16"/>
  <c r="D112" i="16" s="1"/>
  <c r="P112" i="16" s="1"/>
  <c r="GM114" i="10"/>
  <c r="G103" i="16"/>
  <c r="C103" i="16" s="1"/>
  <c r="K103" i="16"/>
  <c r="GM105" i="10"/>
  <c r="K116" i="16"/>
  <c r="G116" i="16"/>
  <c r="C116" i="16" s="1"/>
  <c r="GM118" i="10"/>
  <c r="G120" i="16"/>
  <c r="C120" i="16" s="1"/>
  <c r="K120" i="16"/>
  <c r="GM122" i="10"/>
  <c r="G121" i="16"/>
  <c r="C121" i="16" s="1"/>
  <c r="K121" i="16"/>
  <c r="GM123" i="10"/>
  <c r="K126" i="16"/>
  <c r="G126" i="16"/>
  <c r="C126" i="16" s="1"/>
  <c r="GM128" i="10"/>
  <c r="K118" i="16"/>
  <c r="D118" i="16" s="1"/>
  <c r="P118" i="16" s="1"/>
  <c r="G118" i="16"/>
  <c r="C118" i="16" s="1"/>
  <c r="GM120" i="10"/>
  <c r="K122" i="16"/>
  <c r="G122" i="16"/>
  <c r="C122" i="16" s="1"/>
  <c r="GM124" i="10"/>
  <c r="K127" i="16"/>
  <c r="G127" i="16"/>
  <c r="C127" i="16" s="1"/>
  <c r="GM129" i="10"/>
  <c r="G124" i="16"/>
  <c r="C124" i="16" s="1"/>
  <c r="K124" i="16"/>
  <c r="GM126" i="10"/>
  <c r="G119" i="16"/>
  <c r="C119" i="16" s="1"/>
  <c r="K119" i="16"/>
  <c r="GM121" i="10"/>
  <c r="G123" i="16"/>
  <c r="C123" i="16" s="1"/>
  <c r="K123" i="16"/>
  <c r="GM125" i="10"/>
  <c r="K128" i="16"/>
  <c r="G128" i="16"/>
  <c r="C128" i="16" s="1"/>
  <c r="GM130" i="10"/>
  <c r="K9" i="16"/>
  <c r="G9" i="16"/>
  <c r="C9" i="16" s="1"/>
  <c r="GM11" i="10"/>
  <c r="K17" i="16"/>
  <c r="G17" i="16"/>
  <c r="C17" i="16" s="1"/>
  <c r="GM19" i="10"/>
  <c r="K25" i="16"/>
  <c r="G25" i="16"/>
  <c r="C25" i="16" s="1"/>
  <c r="GM27" i="10"/>
  <c r="K33" i="16"/>
  <c r="G33" i="16"/>
  <c r="C33" i="16" s="1"/>
  <c r="GM35" i="10"/>
  <c r="G50" i="16"/>
  <c r="C50" i="16" s="1"/>
  <c r="K50" i="16"/>
  <c r="GM52" i="10"/>
  <c r="K58" i="16"/>
  <c r="G58" i="16"/>
  <c r="C58" i="16" s="1"/>
  <c r="GM60" i="10"/>
  <c r="K66" i="16"/>
  <c r="G66" i="16"/>
  <c r="C66" i="16" s="1"/>
  <c r="GM68" i="10"/>
  <c r="K82" i="16"/>
  <c r="G82" i="16"/>
  <c r="C82" i="16" s="1"/>
  <c r="GM84" i="10"/>
  <c r="K90" i="16"/>
  <c r="G90" i="16"/>
  <c r="C90" i="16" s="1"/>
  <c r="GM92" i="10"/>
  <c r="K6" i="16"/>
  <c r="G6" i="16"/>
  <c r="C6" i="16" s="1"/>
  <c r="GM8" i="10"/>
  <c r="K14" i="16"/>
  <c r="G14" i="16"/>
  <c r="C14" i="16" s="1"/>
  <c r="GM16" i="10"/>
  <c r="K22" i="16"/>
  <c r="G22" i="16"/>
  <c r="C22" i="16" s="1"/>
  <c r="GM24" i="10"/>
  <c r="K30" i="16"/>
  <c r="G30" i="16"/>
  <c r="C30" i="16" s="1"/>
  <c r="GM32" i="10"/>
  <c r="K34" i="16"/>
  <c r="G34" i="16"/>
  <c r="C34" i="16" s="1"/>
  <c r="GM36" i="10"/>
  <c r="G42" i="16"/>
  <c r="C42" i="16" s="1"/>
  <c r="K42" i="16"/>
  <c r="GM44" i="10"/>
  <c r="G55" i="16"/>
  <c r="C55" i="16" s="1"/>
  <c r="K55" i="16"/>
  <c r="GM57" i="10"/>
  <c r="G59" i="16"/>
  <c r="C59" i="16" s="1"/>
  <c r="K59" i="16"/>
  <c r="GM61" i="10"/>
  <c r="K63" i="16"/>
  <c r="G63" i="16"/>
  <c r="C63" i="16" s="1"/>
  <c r="GM65" i="10"/>
  <c r="K67" i="16"/>
  <c r="G67" i="16"/>
  <c r="C67" i="16" s="1"/>
  <c r="GM69" i="10"/>
  <c r="G71" i="16"/>
  <c r="C71" i="16" s="1"/>
  <c r="K71" i="16"/>
  <c r="D71" i="16" s="1"/>
  <c r="P71" i="16" s="1"/>
  <c r="GM73" i="10"/>
  <c r="K75" i="16"/>
  <c r="G75" i="16"/>
  <c r="C75" i="16" s="1"/>
  <c r="GM77" i="10"/>
  <c r="K79" i="16"/>
  <c r="G79" i="16"/>
  <c r="C79" i="16" s="1"/>
  <c r="GM81" i="10"/>
  <c r="K83" i="16"/>
  <c r="D83" i="16" s="1"/>
  <c r="P83" i="16" s="1"/>
  <c r="G83" i="16"/>
  <c r="C83" i="16" s="1"/>
  <c r="GM85" i="10"/>
  <c r="K87" i="16"/>
  <c r="G87" i="16"/>
  <c r="C87" i="16" s="1"/>
  <c r="GM89" i="10"/>
  <c r="G91" i="16"/>
  <c r="C91" i="16" s="1"/>
  <c r="K91" i="16"/>
  <c r="GM93" i="10"/>
  <c r="K96" i="16"/>
  <c r="G96" i="16"/>
  <c r="C96" i="16" s="1"/>
  <c r="GM98" i="10"/>
  <c r="G7" i="16"/>
  <c r="C7" i="16" s="1"/>
  <c r="K7" i="16"/>
  <c r="D7" i="16" s="1"/>
  <c r="P7" i="16" s="1"/>
  <c r="GM9" i="10"/>
  <c r="G11" i="16"/>
  <c r="C11" i="16" s="1"/>
  <c r="K11" i="16"/>
  <c r="GM13" i="10"/>
  <c r="G15" i="16"/>
  <c r="C15" i="16" s="1"/>
  <c r="K15" i="16"/>
  <c r="GM17" i="10"/>
  <c r="G19" i="16"/>
  <c r="C19" i="16" s="1"/>
  <c r="K19" i="16"/>
  <c r="D19" i="16" s="1"/>
  <c r="P19" i="16" s="1"/>
  <c r="GM21" i="10"/>
  <c r="G23" i="16"/>
  <c r="C23" i="16" s="1"/>
  <c r="K23" i="16"/>
  <c r="GM25" i="10"/>
  <c r="G27" i="16"/>
  <c r="C27" i="16" s="1"/>
  <c r="K27" i="16"/>
  <c r="GM29" i="10"/>
  <c r="G31" i="16"/>
  <c r="C31" i="16" s="1"/>
  <c r="K31" i="16"/>
  <c r="GM33" i="10"/>
  <c r="G35" i="16"/>
  <c r="C35" i="16" s="1"/>
  <c r="K35" i="16"/>
  <c r="GM37" i="10"/>
  <c r="G39" i="16"/>
  <c r="C39" i="16" s="1"/>
  <c r="K39" i="16"/>
  <c r="GM41" i="10"/>
  <c r="K43" i="16"/>
  <c r="G43" i="16"/>
  <c r="C43" i="16" s="1"/>
  <c r="GM45" i="10"/>
  <c r="K48" i="16"/>
  <c r="G48" i="16"/>
  <c r="C48" i="16" s="1"/>
  <c r="GM50" i="10"/>
  <c r="G52" i="16"/>
  <c r="C52" i="16" s="1"/>
  <c r="K52" i="16"/>
  <c r="D52" i="16" s="1"/>
  <c r="P52" i="16" s="1"/>
  <c r="GM54" i="10"/>
  <c r="G56" i="16"/>
  <c r="C56" i="16" s="1"/>
  <c r="K56" i="16"/>
  <c r="GM58" i="10"/>
  <c r="G60" i="16"/>
  <c r="C60" i="16" s="1"/>
  <c r="K60" i="16"/>
  <c r="GM62" i="10"/>
  <c r="K64" i="16"/>
  <c r="D64" i="16" s="1"/>
  <c r="P64" i="16" s="1"/>
  <c r="G64" i="16"/>
  <c r="C64" i="16" s="1"/>
  <c r="GM66" i="10"/>
  <c r="G68" i="16"/>
  <c r="C68" i="16" s="1"/>
  <c r="K68" i="16"/>
  <c r="GM70" i="10"/>
  <c r="G72" i="16"/>
  <c r="C72" i="16" s="1"/>
  <c r="K72" i="16"/>
  <c r="GM74" i="10"/>
  <c r="K76" i="16"/>
  <c r="G76" i="16"/>
  <c r="C76" i="16" s="1"/>
  <c r="GM78" i="10"/>
  <c r="K80" i="16"/>
  <c r="G80" i="16"/>
  <c r="C80" i="16" s="1"/>
  <c r="GM82" i="10"/>
  <c r="G84" i="16"/>
  <c r="C84" i="16" s="1"/>
  <c r="K84" i="16"/>
  <c r="D84" i="16" s="1"/>
  <c r="P84" i="16" s="1"/>
  <c r="GM86" i="10"/>
  <c r="G88" i="16"/>
  <c r="C88" i="16" s="1"/>
  <c r="K88" i="16"/>
  <c r="GM90" i="10"/>
  <c r="K92" i="16"/>
  <c r="G92" i="16"/>
  <c r="C92" i="16" s="1"/>
  <c r="GM94" i="10"/>
  <c r="G98" i="16"/>
  <c r="C98" i="16" s="1"/>
  <c r="K98" i="16"/>
  <c r="GM100" i="10"/>
  <c r="K5" i="16"/>
  <c r="G5" i="16"/>
  <c r="C5" i="16" s="1"/>
  <c r="GM7" i="10"/>
  <c r="K13" i="16"/>
  <c r="G13" i="16"/>
  <c r="C13" i="16" s="1"/>
  <c r="GM15" i="10"/>
  <c r="K21" i="16"/>
  <c r="G21" i="16"/>
  <c r="C21" i="16" s="1"/>
  <c r="GM23" i="10"/>
  <c r="K29" i="16"/>
  <c r="G29" i="16"/>
  <c r="C29" i="16" s="1"/>
  <c r="GM31" i="10"/>
  <c r="K37" i="16"/>
  <c r="G37" i="16"/>
  <c r="C37" i="16" s="1"/>
  <c r="GM39" i="10"/>
  <c r="G46" i="16"/>
  <c r="C46" i="16" s="1"/>
  <c r="K46" i="16"/>
  <c r="GM48" i="10"/>
  <c r="K54" i="16"/>
  <c r="G54" i="16"/>
  <c r="C54" i="16" s="1"/>
  <c r="GM56" i="10"/>
  <c r="K70" i="16"/>
  <c r="G70" i="16"/>
  <c r="C70" i="16" s="1"/>
  <c r="GM72" i="10"/>
  <c r="G78" i="16"/>
  <c r="C78" i="16" s="1"/>
  <c r="K78" i="16"/>
  <c r="D78" i="16" s="1"/>
  <c r="P78" i="16" s="1"/>
  <c r="GM80" i="10"/>
  <c r="K86" i="16"/>
  <c r="G86" i="16"/>
  <c r="C86" i="16" s="1"/>
  <c r="GM88" i="10"/>
  <c r="K10" i="16"/>
  <c r="G10" i="16"/>
  <c r="C10" i="16" s="1"/>
  <c r="GM12" i="10"/>
  <c r="K18" i="16"/>
  <c r="G18" i="16"/>
  <c r="C18" i="16" s="1"/>
  <c r="GM20" i="10"/>
  <c r="K26" i="16"/>
  <c r="G26" i="16"/>
  <c r="C26" i="16" s="1"/>
  <c r="GM28" i="10"/>
  <c r="K38" i="16"/>
  <c r="D38" i="16" s="1"/>
  <c r="P38" i="16" s="1"/>
  <c r="G38" i="16"/>
  <c r="C38" i="16" s="1"/>
  <c r="GM40" i="10"/>
  <c r="K47" i="16"/>
  <c r="G47" i="16"/>
  <c r="C47" i="16" s="1"/>
  <c r="GM49" i="10"/>
  <c r="G8" i="16"/>
  <c r="C8" i="16" s="1"/>
  <c r="K8" i="16"/>
  <c r="GM10" i="10"/>
  <c r="G12" i="16"/>
  <c r="C12" i="16" s="1"/>
  <c r="K12" i="16"/>
  <c r="GM14" i="10"/>
  <c r="G16" i="16"/>
  <c r="C16" i="16" s="1"/>
  <c r="K16" i="16"/>
  <c r="GM18" i="10"/>
  <c r="G20" i="16"/>
  <c r="C20" i="16" s="1"/>
  <c r="K20" i="16"/>
  <c r="GM22" i="10"/>
  <c r="G24" i="16"/>
  <c r="C24" i="16" s="1"/>
  <c r="K24" i="16"/>
  <c r="GM26" i="10"/>
  <c r="G28" i="16"/>
  <c r="C28" i="16" s="1"/>
  <c r="K28" i="16"/>
  <c r="GM30" i="10"/>
  <c r="G32" i="16"/>
  <c r="C32" i="16" s="1"/>
  <c r="K32" i="16"/>
  <c r="GM34" i="10"/>
  <c r="G36" i="16"/>
  <c r="C36" i="16" s="1"/>
  <c r="K36" i="16"/>
  <c r="D36" i="16" s="1"/>
  <c r="P36" i="16" s="1"/>
  <c r="GM38" i="10"/>
  <c r="G40" i="16"/>
  <c r="C40" i="16" s="1"/>
  <c r="K40" i="16"/>
  <c r="GM42" i="10"/>
  <c r="G45" i="16"/>
  <c r="C45" i="16" s="1"/>
  <c r="K45" i="16"/>
  <c r="GM47" i="10"/>
  <c r="G49" i="16"/>
  <c r="C49" i="16" s="1"/>
  <c r="K49" i="16"/>
  <c r="GM51" i="10"/>
  <c r="K53" i="16"/>
  <c r="G53" i="16"/>
  <c r="C53" i="16" s="1"/>
  <c r="GM55" i="10"/>
  <c r="K57" i="16"/>
  <c r="G57" i="16"/>
  <c r="C57" i="16" s="1"/>
  <c r="GM59" i="10"/>
  <c r="K61" i="16"/>
  <c r="G61" i="16"/>
  <c r="C61" i="16" s="1"/>
  <c r="GM63" i="10"/>
  <c r="G65" i="16"/>
  <c r="C65" i="16" s="1"/>
  <c r="K65" i="16"/>
  <c r="GM67" i="10"/>
  <c r="K69" i="16"/>
  <c r="G69" i="16"/>
  <c r="C69" i="16" s="1"/>
  <c r="GM71" i="10"/>
  <c r="K73" i="16"/>
  <c r="G73" i="16"/>
  <c r="C73" i="16" s="1"/>
  <c r="GM75" i="10"/>
  <c r="G77" i="16"/>
  <c r="C77" i="16" s="1"/>
  <c r="K77" i="16"/>
  <c r="GM79" i="10"/>
  <c r="G81" i="16"/>
  <c r="C81" i="16" s="1"/>
  <c r="K81" i="16"/>
  <c r="GM83" i="10"/>
  <c r="G85" i="16"/>
  <c r="C85" i="16" s="1"/>
  <c r="K85" i="16"/>
  <c r="GM87" i="10"/>
  <c r="K89" i="16"/>
  <c r="G89" i="16"/>
  <c r="C89" i="16" s="1"/>
  <c r="GM91" i="10"/>
  <c r="K93" i="16"/>
  <c r="G93" i="16"/>
  <c r="C93" i="16" s="1"/>
  <c r="GM95" i="10"/>
  <c r="G94" i="16"/>
  <c r="C94" i="16" s="1"/>
  <c r="K94" i="16"/>
  <c r="GM96" i="10"/>
  <c r="G95" i="16"/>
  <c r="C95" i="16" s="1"/>
  <c r="K95" i="16"/>
  <c r="GM97" i="10"/>
  <c r="K97" i="16"/>
  <c r="G97" i="16"/>
  <c r="C97" i="16" s="1"/>
  <c r="GM99" i="10"/>
  <c r="G99" i="16"/>
  <c r="C99" i="16" s="1"/>
  <c r="K99" i="16"/>
  <c r="GM101" i="10"/>
  <c r="G74" i="16"/>
  <c r="C74" i="16" s="1"/>
  <c r="K74" i="16"/>
  <c r="GM76" i="10"/>
  <c r="G105" i="16"/>
  <c r="C105" i="16" s="1"/>
  <c r="K105" i="16"/>
  <c r="GM107" i="10"/>
  <c r="K104" i="16"/>
  <c r="G104" i="16"/>
  <c r="C104" i="16" s="1"/>
  <c r="GM106" i="10"/>
  <c r="G62" i="16"/>
  <c r="C62" i="16" s="1"/>
  <c r="K62" i="16"/>
  <c r="GM64" i="10"/>
  <c r="G51" i="16"/>
  <c r="C51" i="16" s="1"/>
  <c r="K51" i="16"/>
  <c r="GM53" i="10"/>
  <c r="G41" i="16"/>
  <c r="C41" i="16" s="1"/>
  <c r="K41" i="16"/>
  <c r="GM43" i="10"/>
  <c r="GO7" i="10"/>
  <c r="L5" i="16"/>
  <c r="GI22" i="10"/>
  <c r="GI34" i="10"/>
  <c r="GI76" i="10"/>
  <c r="GI23" i="10"/>
  <c r="GI39" i="10"/>
  <c r="GI14" i="10"/>
  <c r="GI26" i="10"/>
  <c r="GI38" i="10"/>
  <c r="GI43" i="10"/>
  <c r="GI56" i="10"/>
  <c r="GI8" i="10"/>
  <c r="GI21" i="10"/>
  <c r="GI10" i="10"/>
  <c r="GI60" i="10"/>
  <c r="GI80" i="10"/>
  <c r="GI29" i="10"/>
  <c r="GI37" i="10"/>
  <c r="GI84" i="10"/>
  <c r="GI125" i="10"/>
  <c r="GI122" i="10"/>
  <c r="GI123" i="10"/>
  <c r="GI121" i="10"/>
  <c r="GI107" i="10"/>
  <c r="GI108" i="10"/>
  <c r="CP136" i="10"/>
  <c r="H37" i="8"/>
  <c r="Q123" i="8" s="1"/>
  <c r="G73" i="8"/>
  <c r="Q120" i="8"/>
  <c r="E114" i="14" s="1"/>
  <c r="T94" i="8"/>
  <c r="U100" i="8" s="1"/>
  <c r="GI120" i="10"/>
  <c r="GI126" i="10"/>
  <c r="GI124" i="10"/>
  <c r="GI105" i="10"/>
  <c r="GI113" i="10"/>
  <c r="GI103" i="10"/>
  <c r="GI110" i="10"/>
  <c r="GI114" i="10"/>
  <c r="GI118" i="10"/>
  <c r="GI111" i="10"/>
  <c r="GI115" i="10"/>
  <c r="GI106" i="10"/>
  <c r="GI117" i="10"/>
  <c r="GI104" i="10"/>
  <c r="GI109" i="10"/>
  <c r="GI112" i="10"/>
  <c r="GI116" i="10"/>
  <c r="GI102" i="10"/>
  <c r="GI131" i="10"/>
  <c r="GI129" i="10"/>
  <c r="GI24" i="10"/>
  <c r="GI32" i="10"/>
  <c r="GI45" i="10"/>
  <c r="GI58" i="10"/>
  <c r="GI66" i="10"/>
  <c r="GI74" i="10"/>
  <c r="GI94" i="10"/>
  <c r="GI85" i="10"/>
  <c r="GI11" i="10"/>
  <c r="GI17" i="10"/>
  <c r="GI27" i="10"/>
  <c r="GI31" i="10"/>
  <c r="GI35" i="10"/>
  <c r="GI44" i="10"/>
  <c r="GI49" i="10"/>
  <c r="GI53" i="10"/>
  <c r="GI57" i="10"/>
  <c r="GI61" i="10"/>
  <c r="GI65" i="10"/>
  <c r="GI69" i="10"/>
  <c r="GI73" i="10"/>
  <c r="GI77" i="10"/>
  <c r="GI82" i="10"/>
  <c r="GI88" i="10"/>
  <c r="GI93" i="10"/>
  <c r="GI12" i="10"/>
  <c r="GI98" i="10"/>
  <c r="GI7" i="10"/>
  <c r="GI101" i="10"/>
  <c r="GI41" i="10"/>
  <c r="GI13" i="10"/>
  <c r="GI28" i="10"/>
  <c r="GI40" i="10"/>
  <c r="GI50" i="10"/>
  <c r="GI62" i="10"/>
  <c r="GI78" i="10"/>
  <c r="GI89" i="10"/>
  <c r="GI9" i="10"/>
  <c r="GI15" i="10"/>
  <c r="GI19" i="10"/>
  <c r="GI25" i="10"/>
  <c r="GI33" i="10"/>
  <c r="GI42" i="10"/>
  <c r="GI47" i="10"/>
  <c r="GI51" i="10"/>
  <c r="GI55" i="10"/>
  <c r="GI59" i="10"/>
  <c r="GI63" i="10"/>
  <c r="GI67" i="10"/>
  <c r="GI71" i="10"/>
  <c r="GI75" i="10"/>
  <c r="GI79" i="10"/>
  <c r="GI91" i="10"/>
  <c r="GI95" i="10"/>
  <c r="GI97" i="10"/>
  <c r="GI99" i="10"/>
  <c r="GI20" i="10"/>
  <c r="GI18" i="10"/>
  <c r="GI36" i="10"/>
  <c r="GI54" i="10"/>
  <c r="GI70" i="10"/>
  <c r="GI83" i="10"/>
  <c r="GI90" i="10"/>
  <c r="GI16" i="10"/>
  <c r="GI30" i="10"/>
  <c r="GI48" i="10"/>
  <c r="GI52" i="10"/>
  <c r="GI64" i="10"/>
  <c r="GI68" i="10"/>
  <c r="GI72" i="10"/>
  <c r="GI81" i="10"/>
  <c r="GI86" i="10"/>
  <c r="GI92" i="10"/>
  <c r="GI87" i="10"/>
  <c r="C62" i="11"/>
  <c r="C51" i="12"/>
  <c r="C56" i="13"/>
  <c r="E31" i="14"/>
  <c r="C55" i="13"/>
  <c r="EF136" i="10"/>
  <c r="GH105" i="10"/>
  <c r="F14" i="13"/>
  <c r="C122" i="13"/>
  <c r="E76" i="14"/>
  <c r="F26" i="11"/>
  <c r="F93" i="13"/>
  <c r="GI100" i="10"/>
  <c r="C57" i="11"/>
  <c r="C37" i="11"/>
  <c r="F30" i="11"/>
  <c r="C58" i="11"/>
  <c r="F18" i="11"/>
  <c r="F18" i="13"/>
  <c r="C60" i="13"/>
  <c r="C33" i="13"/>
  <c r="C69" i="12"/>
  <c r="E60" i="14"/>
  <c r="E116" i="14"/>
  <c r="C43" i="12"/>
  <c r="E36" i="14"/>
  <c r="E80" i="14"/>
  <c r="H21" i="14"/>
  <c r="C82" i="11"/>
  <c r="F45" i="13"/>
  <c r="C86" i="13"/>
  <c r="C86" i="11"/>
  <c r="C122" i="11"/>
  <c r="F26" i="13"/>
  <c r="C64" i="13"/>
  <c r="C38" i="13"/>
  <c r="C25" i="12"/>
  <c r="F22" i="11"/>
  <c r="C47" i="12"/>
  <c r="C23" i="12"/>
  <c r="F34" i="12"/>
  <c r="E78" i="14"/>
  <c r="C84" i="13"/>
  <c r="C141" i="13"/>
  <c r="F23" i="11"/>
  <c r="F99" i="11"/>
  <c r="C26" i="12"/>
  <c r="F12" i="13"/>
  <c r="H18" i="14"/>
  <c r="F60" i="12"/>
  <c r="G62" i="12" s="1"/>
  <c r="C38" i="11"/>
  <c r="F15" i="11"/>
  <c r="C34" i="13"/>
  <c r="H14" i="14"/>
  <c r="C44" i="12"/>
  <c r="E57" i="14"/>
  <c r="H67" i="14"/>
  <c r="I70" i="14" s="1"/>
  <c r="C55" i="11"/>
  <c r="C63" i="11"/>
  <c r="F46" i="13"/>
  <c r="C61" i="13"/>
  <c r="C53" i="13"/>
  <c r="C52" i="12"/>
  <c r="E37" i="14"/>
  <c r="H44" i="14"/>
  <c r="I46" i="14" s="1"/>
  <c r="F49" i="11"/>
  <c r="F19" i="11"/>
  <c r="F27" i="11"/>
  <c r="F73" i="13"/>
  <c r="F11" i="13"/>
  <c r="C65" i="13"/>
  <c r="C57" i="13"/>
  <c r="C39" i="13"/>
  <c r="F85" i="12"/>
  <c r="F33" i="12"/>
  <c r="E49" i="14"/>
  <c r="H22" i="14"/>
  <c r="F74" i="11"/>
  <c r="C59" i="11"/>
  <c r="C67" i="11"/>
  <c r="F50" i="11"/>
  <c r="F28" i="11"/>
  <c r="F99" i="13"/>
  <c r="C21" i="12"/>
  <c r="H55" i="14"/>
  <c r="F46" i="12"/>
  <c r="F59" i="13"/>
  <c r="F61" i="11"/>
  <c r="F42" i="12"/>
  <c r="F55" i="13"/>
  <c r="F57" i="11"/>
  <c r="H51" i="14"/>
  <c r="H78" i="14"/>
  <c r="F84" i="13"/>
  <c r="F84" i="11"/>
  <c r="F71" i="12"/>
  <c r="H74" i="14"/>
  <c r="F80" i="13"/>
  <c r="F67" i="12"/>
  <c r="F80" i="11"/>
  <c r="F35" i="13"/>
  <c r="F39" i="11"/>
  <c r="H33" i="14"/>
  <c r="F22" i="12"/>
  <c r="D106" i="13"/>
  <c r="D106" i="11"/>
  <c r="F100" i="14"/>
  <c r="D91" i="12"/>
  <c r="E89" i="14"/>
  <c r="C81" i="12"/>
  <c r="C95" i="11"/>
  <c r="C95" i="13"/>
  <c r="F85" i="11"/>
  <c r="H79" i="14"/>
  <c r="F72" i="12"/>
  <c r="H75" i="14"/>
  <c r="F68" i="12"/>
  <c r="F63" i="13"/>
  <c r="H59" i="14"/>
  <c r="F50" i="12"/>
  <c r="F65" i="11"/>
  <c r="R107" i="8"/>
  <c r="C41" i="11"/>
  <c r="E35" i="14"/>
  <c r="C24" i="12"/>
  <c r="C37" i="13"/>
  <c r="H81" i="14"/>
  <c r="F87" i="13"/>
  <c r="F70" i="12"/>
  <c r="F83" i="13"/>
  <c r="F66" i="12"/>
  <c r="F79" i="13"/>
  <c r="H73" i="14"/>
  <c r="H61" i="14"/>
  <c r="F65" i="13"/>
  <c r="F52" i="12"/>
  <c r="F67" i="11"/>
  <c r="F63" i="11"/>
  <c r="H57" i="14"/>
  <c r="F48" i="12"/>
  <c r="F61" i="13"/>
  <c r="H53" i="14"/>
  <c r="F57" i="13"/>
  <c r="F44" i="12"/>
  <c r="F59" i="11"/>
  <c r="F40" i="12"/>
  <c r="F55" i="11"/>
  <c r="H49" i="14"/>
  <c r="F53" i="13"/>
  <c r="F43" i="11"/>
  <c r="H37" i="14"/>
  <c r="E93" i="14"/>
  <c r="C99" i="11"/>
  <c r="H80" i="14"/>
  <c r="F86" i="13"/>
  <c r="F86" i="11"/>
  <c r="F73" i="12"/>
  <c r="F69" i="12"/>
  <c r="F82" i="11"/>
  <c r="H76" i="14"/>
  <c r="F82" i="13"/>
  <c r="H36" i="14"/>
  <c r="F25" i="12"/>
  <c r="F42" i="11"/>
  <c r="F38" i="13"/>
  <c r="H31" i="14"/>
  <c r="F20" i="12"/>
  <c r="F37" i="11"/>
  <c r="F33" i="13"/>
  <c r="E92" i="14"/>
  <c r="C98" i="13"/>
  <c r="C98" i="11"/>
  <c r="C84" i="12"/>
  <c r="C79" i="12"/>
  <c r="E87" i="14"/>
  <c r="C93" i="13"/>
  <c r="C93" i="11"/>
  <c r="C139" i="11"/>
  <c r="C142" i="11" s="1"/>
  <c r="C124" i="12"/>
  <c r="E133" i="14"/>
  <c r="C140" i="13"/>
  <c r="C80" i="11"/>
  <c r="F73" i="11"/>
  <c r="F72" i="13"/>
  <c r="F84" i="12"/>
  <c r="C71" i="12"/>
  <c r="C126" i="12"/>
  <c r="H92" i="14"/>
  <c r="U49" i="8"/>
  <c r="U108" i="8"/>
  <c r="F48" i="11"/>
  <c r="F98" i="13"/>
  <c r="C80" i="13"/>
  <c r="C139" i="13"/>
  <c r="F32" i="12"/>
  <c r="E74" i="14"/>
  <c r="E132" i="14"/>
  <c r="F93" i="11"/>
  <c r="F79" i="12"/>
  <c r="C123" i="12"/>
  <c r="Q142" i="8"/>
  <c r="U75" i="8"/>
  <c r="C45" i="13"/>
  <c r="E42" i="14"/>
  <c r="C48" i="11"/>
  <c r="C32" i="12"/>
  <c r="C25" i="13"/>
  <c r="E24" i="14"/>
  <c r="C29" i="11"/>
  <c r="E20" i="14"/>
  <c r="C25" i="11"/>
  <c r="C21" i="13"/>
  <c r="C17" i="13"/>
  <c r="E16" i="14"/>
  <c r="C21" i="11"/>
  <c r="E12" i="14"/>
  <c r="C17" i="11"/>
  <c r="C13" i="13"/>
  <c r="C60" i="12"/>
  <c r="E68" i="14"/>
  <c r="C73" i="13"/>
  <c r="C74" i="11"/>
  <c r="E44" i="14"/>
  <c r="C34" i="12"/>
  <c r="C47" i="13"/>
  <c r="C50" i="11"/>
  <c r="R75" i="8"/>
  <c r="C72" i="13"/>
  <c r="C59" i="12"/>
  <c r="E67" i="14"/>
  <c r="C73" i="11"/>
  <c r="E22" i="14"/>
  <c r="C23" i="13"/>
  <c r="C27" i="11"/>
  <c r="E18" i="14"/>
  <c r="C19" i="13"/>
  <c r="C23" i="11"/>
  <c r="E14" i="14"/>
  <c r="C19" i="11"/>
  <c r="C15" i="13"/>
  <c r="C11" i="13"/>
  <c r="E10" i="14"/>
  <c r="C15" i="11"/>
  <c r="C40" i="11"/>
  <c r="C87" i="11"/>
  <c r="F79" i="11"/>
  <c r="F83" i="11"/>
  <c r="F87" i="11"/>
  <c r="F24" i="11"/>
  <c r="F97" i="13"/>
  <c r="F16" i="13"/>
  <c r="C99" i="13"/>
  <c r="C94" i="13"/>
  <c r="C79" i="13"/>
  <c r="C59" i="13"/>
  <c r="C85" i="12"/>
  <c r="C80" i="12"/>
  <c r="C42" i="12"/>
  <c r="E34" i="14"/>
  <c r="E81" i="14"/>
  <c r="E91" i="14"/>
  <c r="H77" i="14"/>
  <c r="E115" i="14"/>
  <c r="R41" i="8"/>
  <c r="R89" i="8"/>
  <c r="C36" i="11"/>
  <c r="C65" i="11"/>
  <c r="C83" i="11"/>
  <c r="C97" i="11"/>
  <c r="F97" i="11"/>
  <c r="F20" i="11"/>
  <c r="F85" i="13"/>
  <c r="F81" i="13"/>
  <c r="F20" i="13"/>
  <c r="C83" i="13"/>
  <c r="C63" i="13"/>
  <c r="C32" i="13"/>
  <c r="F83" i="12"/>
  <c r="F74" i="12"/>
  <c r="C70" i="12"/>
  <c r="C46" i="12"/>
  <c r="E59" i="14"/>
  <c r="C61" i="11"/>
  <c r="C79" i="11"/>
  <c r="C94" i="11"/>
  <c r="F81" i="11"/>
  <c r="F16" i="11"/>
  <c r="F24" i="13"/>
  <c r="C97" i="13"/>
  <c r="C87" i="13"/>
  <c r="E73" i="14"/>
  <c r="C125" i="12"/>
  <c r="E134" i="14"/>
  <c r="E124" i="14"/>
  <c r="C115" i="12"/>
  <c r="C131" i="13"/>
  <c r="C130" i="11"/>
  <c r="C49" i="11"/>
  <c r="C46" i="13"/>
  <c r="C39" i="11"/>
  <c r="F53" i="12"/>
  <c r="H62" i="14"/>
  <c r="F68" i="11"/>
  <c r="H60" i="14"/>
  <c r="F66" i="11"/>
  <c r="F64" i="13"/>
  <c r="F49" i="12"/>
  <c r="H58" i="14"/>
  <c r="F64" i="11"/>
  <c r="H56" i="14"/>
  <c r="F62" i="11"/>
  <c r="F60" i="13"/>
  <c r="F45" i="12"/>
  <c r="H54" i="14"/>
  <c r="F60" i="11"/>
  <c r="H52" i="14"/>
  <c r="F58" i="11"/>
  <c r="F56" i="13"/>
  <c r="F41" i="12"/>
  <c r="H50" i="14"/>
  <c r="F56" i="11"/>
  <c r="F39" i="13"/>
  <c r="F26" i="12"/>
  <c r="H34" i="14"/>
  <c r="F36" i="13"/>
  <c r="F40" i="11"/>
  <c r="F38" i="11"/>
  <c r="F21" i="12"/>
  <c r="H32" i="14"/>
  <c r="U41" i="8"/>
  <c r="H30" i="14"/>
  <c r="F32" i="13"/>
  <c r="F36" i="11"/>
  <c r="C121" i="13"/>
  <c r="C106" i="12"/>
  <c r="U107" i="8"/>
  <c r="F24" i="12"/>
  <c r="H35" i="14"/>
  <c r="F41" i="11"/>
  <c r="F37" i="13"/>
  <c r="GO9" i="10"/>
  <c r="F95" i="13"/>
  <c r="F81" i="12"/>
  <c r="E62" i="14"/>
  <c r="C66" i="13"/>
  <c r="C68" i="11"/>
  <c r="E58" i="14"/>
  <c r="C62" i="13"/>
  <c r="C64" i="11"/>
  <c r="E54" i="14"/>
  <c r="C58" i="13"/>
  <c r="C60" i="11"/>
  <c r="E50" i="14"/>
  <c r="C54" i="13"/>
  <c r="C56" i="11"/>
  <c r="C22" i="12"/>
  <c r="E33" i="14"/>
  <c r="E25" i="14"/>
  <c r="C26" i="13"/>
  <c r="C13" i="12"/>
  <c r="C24" i="13"/>
  <c r="C28" i="11"/>
  <c r="E21" i="14"/>
  <c r="C22" i="13"/>
  <c r="C20" i="13"/>
  <c r="C24" i="11"/>
  <c r="E17" i="14"/>
  <c r="C18" i="13"/>
  <c r="C16" i="13"/>
  <c r="C20" i="11"/>
  <c r="C12" i="12"/>
  <c r="E13" i="14"/>
  <c r="C14" i="13"/>
  <c r="C12" i="13"/>
  <c r="C16" i="11"/>
  <c r="C22" i="11"/>
  <c r="C33" i="12"/>
  <c r="C11" i="12"/>
  <c r="E11" i="14"/>
  <c r="E79" i="14"/>
  <c r="C85" i="13"/>
  <c r="C85" i="11"/>
  <c r="C72" i="12"/>
  <c r="E75" i="14"/>
  <c r="C81" i="13"/>
  <c r="C81" i="11"/>
  <c r="C68" i="12"/>
  <c r="R68" i="8"/>
  <c r="C18" i="11"/>
  <c r="C49" i="12"/>
  <c r="C41" i="12"/>
  <c r="E23" i="14"/>
  <c r="H89" i="14"/>
  <c r="F29" i="11"/>
  <c r="H24" i="14"/>
  <c r="F13" i="12"/>
  <c r="F25" i="13"/>
  <c r="F25" i="11"/>
  <c r="H20" i="14"/>
  <c r="F21" i="13"/>
  <c r="F21" i="11"/>
  <c r="H16" i="14"/>
  <c r="F12" i="12"/>
  <c r="F17" i="13"/>
  <c r="F17" i="11"/>
  <c r="U28" i="8"/>
  <c r="H12" i="14"/>
  <c r="F11" i="12"/>
  <c r="F13" i="13"/>
  <c r="U68" i="8"/>
  <c r="R49" i="8"/>
  <c r="R28" i="8"/>
  <c r="FV136" i="10"/>
  <c r="GF136" i="10"/>
  <c r="U89" i="8"/>
  <c r="R100" i="8"/>
  <c r="D85" i="16" l="1"/>
  <c r="P85" i="16" s="1"/>
  <c r="D20" i="16"/>
  <c r="P20" i="16" s="1"/>
  <c r="D95" i="16"/>
  <c r="P95" i="16" s="1"/>
  <c r="D67" i="16"/>
  <c r="P67" i="16" s="1"/>
  <c r="D80" i="16"/>
  <c r="P80" i="16" s="1"/>
  <c r="D68" i="16"/>
  <c r="P68" i="16" s="1"/>
  <c r="D48" i="16"/>
  <c r="P48" i="16" s="1"/>
  <c r="D35" i="16"/>
  <c r="P35" i="16" s="1"/>
  <c r="D113" i="16"/>
  <c r="P113" i="16" s="1"/>
  <c r="D120" i="16"/>
  <c r="P120" i="16" s="1"/>
  <c r="D55" i="16"/>
  <c r="P55" i="16" s="1"/>
  <c r="D29" i="16"/>
  <c r="P29" i="16" s="1"/>
  <c r="D14" i="16"/>
  <c r="P14" i="16" s="1"/>
  <c r="D127" i="16"/>
  <c r="P127" i="16" s="1"/>
  <c r="D62" i="16"/>
  <c r="P62" i="16" s="1"/>
  <c r="D70" i="16"/>
  <c r="P70" i="16" s="1"/>
  <c r="D90" i="16"/>
  <c r="P90" i="16" s="1"/>
  <c r="D9" i="16"/>
  <c r="P9" i="16" s="1"/>
  <c r="D107" i="16"/>
  <c r="P107" i="16" s="1"/>
  <c r="D105" i="16"/>
  <c r="P105" i="16" s="1"/>
  <c r="D86" i="16"/>
  <c r="P86" i="16" s="1"/>
  <c r="D121" i="16"/>
  <c r="P121" i="16" s="1"/>
  <c r="D108" i="16"/>
  <c r="P108" i="16" s="1"/>
  <c r="D74" i="16"/>
  <c r="P74" i="16" s="1"/>
  <c r="D94" i="16"/>
  <c r="P94" i="16" s="1"/>
  <c r="D88" i="16"/>
  <c r="P88" i="16" s="1"/>
  <c r="D72" i="16"/>
  <c r="P72" i="16" s="1"/>
  <c r="D96" i="16"/>
  <c r="P96" i="16" s="1"/>
  <c r="D37" i="16"/>
  <c r="P37" i="16" s="1"/>
  <c r="D56" i="16"/>
  <c r="P56" i="16" s="1"/>
  <c r="D39" i="16"/>
  <c r="P39" i="16" s="1"/>
  <c r="D23" i="16"/>
  <c r="P23" i="16" s="1"/>
  <c r="D51" i="16"/>
  <c r="P51" i="16" s="1"/>
  <c r="D93" i="16"/>
  <c r="P93" i="16" s="1"/>
  <c r="D81" i="16"/>
  <c r="P81" i="16" s="1"/>
  <c r="D65" i="16"/>
  <c r="P65" i="16" s="1"/>
  <c r="D61" i="16"/>
  <c r="P61" i="16" s="1"/>
  <c r="D49" i="16"/>
  <c r="P49" i="16" s="1"/>
  <c r="D32" i="16"/>
  <c r="P32" i="16" s="1"/>
  <c r="D16" i="16"/>
  <c r="P16" i="16" s="1"/>
  <c r="D26" i="16"/>
  <c r="P26" i="16" s="1"/>
  <c r="D79" i="16"/>
  <c r="P79" i="16" s="1"/>
  <c r="D63" i="16"/>
  <c r="P63" i="16" s="1"/>
  <c r="D42" i="16"/>
  <c r="P42" i="16" s="1"/>
  <c r="D34" i="16"/>
  <c r="P34" i="16" s="1"/>
  <c r="D6" i="16"/>
  <c r="P6" i="16" s="1"/>
  <c r="D123" i="16"/>
  <c r="P123" i="16" s="1"/>
  <c r="D116" i="16"/>
  <c r="P116" i="16" s="1"/>
  <c r="D111" i="16"/>
  <c r="P111" i="16" s="1"/>
  <c r="C132" i="16"/>
  <c r="D119" i="16"/>
  <c r="P119" i="16" s="1"/>
  <c r="D129" i="16"/>
  <c r="P129" i="16" s="1"/>
  <c r="D41" i="16"/>
  <c r="P41" i="16" s="1"/>
  <c r="D13" i="16"/>
  <c r="P13" i="16" s="1"/>
  <c r="D60" i="16"/>
  <c r="P60" i="16" s="1"/>
  <c r="D27" i="16"/>
  <c r="P27" i="16" s="1"/>
  <c r="D11" i="16"/>
  <c r="P11" i="16" s="1"/>
  <c r="D66" i="16"/>
  <c r="P66" i="16" s="1"/>
  <c r="D25" i="16"/>
  <c r="P25" i="16" s="1"/>
  <c r="D54" i="16"/>
  <c r="P54" i="16" s="1"/>
  <c r="D98" i="16"/>
  <c r="P98" i="16" s="1"/>
  <c r="D76" i="16"/>
  <c r="P76" i="16" s="1"/>
  <c r="D82" i="16"/>
  <c r="P82" i="16" s="1"/>
  <c r="D102" i="16"/>
  <c r="P102" i="16" s="1"/>
  <c r="D109" i="16"/>
  <c r="P109" i="16" s="1"/>
  <c r="D122" i="16"/>
  <c r="P122" i="16" s="1"/>
  <c r="D69" i="16"/>
  <c r="P69" i="16" s="1"/>
  <c r="D53" i="16"/>
  <c r="P53" i="16" s="1"/>
  <c r="D40" i="16"/>
  <c r="P40" i="16" s="1"/>
  <c r="D24" i="16"/>
  <c r="P24" i="16" s="1"/>
  <c r="D8" i="16"/>
  <c r="P8" i="16" s="1"/>
  <c r="D10" i="16"/>
  <c r="P10" i="16" s="1"/>
  <c r="D21" i="16"/>
  <c r="P21" i="16" s="1"/>
  <c r="D43" i="16"/>
  <c r="P43" i="16" s="1"/>
  <c r="D31" i="16"/>
  <c r="P31" i="16" s="1"/>
  <c r="D15" i="16"/>
  <c r="P15" i="16" s="1"/>
  <c r="D91" i="16"/>
  <c r="P91" i="16" s="1"/>
  <c r="D87" i="16"/>
  <c r="P87" i="16" s="1"/>
  <c r="D59" i="16"/>
  <c r="P59" i="16" s="1"/>
  <c r="D22" i="16"/>
  <c r="P22" i="16" s="1"/>
  <c r="D50" i="16"/>
  <c r="P50" i="16" s="1"/>
  <c r="D33" i="16"/>
  <c r="P33" i="16" s="1"/>
  <c r="D128" i="16"/>
  <c r="P128" i="16" s="1"/>
  <c r="D124" i="16"/>
  <c r="P124" i="16" s="1"/>
  <c r="D110" i="16"/>
  <c r="P110" i="16" s="1"/>
  <c r="D99" i="16"/>
  <c r="P99" i="16" s="1"/>
  <c r="D97" i="16"/>
  <c r="P97" i="16" s="1"/>
  <c r="D89" i="16"/>
  <c r="P89" i="16" s="1"/>
  <c r="D77" i="16"/>
  <c r="P77" i="16" s="1"/>
  <c r="D73" i="16"/>
  <c r="P73" i="16" s="1"/>
  <c r="D57" i="16"/>
  <c r="P57" i="16" s="1"/>
  <c r="D45" i="16"/>
  <c r="P45" i="16" s="1"/>
  <c r="D28" i="16"/>
  <c r="P28" i="16" s="1"/>
  <c r="D18" i="16"/>
  <c r="P18" i="16" s="1"/>
  <c r="D75" i="16"/>
  <c r="P75" i="16" s="1"/>
  <c r="D30" i="16"/>
  <c r="P30" i="16" s="1"/>
  <c r="D126" i="16"/>
  <c r="P126" i="16" s="1"/>
  <c r="D106" i="16"/>
  <c r="P106" i="16" s="1"/>
  <c r="D104" i="16"/>
  <c r="P104" i="16" s="1"/>
  <c r="GO105" i="10"/>
  <c r="L103" i="16"/>
  <c r="D103" i="16" s="1"/>
  <c r="P103" i="16" s="1"/>
  <c r="D101" i="16"/>
  <c r="P101" i="16" s="1"/>
  <c r="D100" i="16"/>
  <c r="P100" i="16" s="1"/>
  <c r="D92" i="16"/>
  <c r="P92" i="16" s="1"/>
  <c r="D58" i="16"/>
  <c r="P58" i="16" s="1"/>
  <c r="D47" i="16"/>
  <c r="P47" i="16" s="1"/>
  <c r="D46" i="16"/>
  <c r="P46" i="16" s="1"/>
  <c r="D17" i="16"/>
  <c r="P17" i="16" s="1"/>
  <c r="D12" i="16"/>
  <c r="P12" i="16" s="1"/>
  <c r="D115" i="16"/>
  <c r="P115" i="16" s="1"/>
  <c r="D5" i="16"/>
  <c r="P5" i="16" s="1"/>
  <c r="F94" i="13"/>
  <c r="G100" i="13" s="1"/>
  <c r="Q129" i="8"/>
  <c r="C114" i="12" s="1"/>
  <c r="C105" i="12"/>
  <c r="G36" i="12"/>
  <c r="C120" i="11"/>
  <c r="C120" i="13"/>
  <c r="G49" i="13"/>
  <c r="F94" i="11"/>
  <c r="G101" i="11" s="1"/>
  <c r="F80" i="12"/>
  <c r="G86" i="12" s="1"/>
  <c r="H88" i="14"/>
  <c r="I94" i="14" s="1"/>
  <c r="GH136" i="10"/>
  <c r="C123" i="13"/>
  <c r="C108" i="12"/>
  <c r="GG136" i="10"/>
  <c r="F83" i="14"/>
  <c r="D28" i="12"/>
  <c r="C143" i="13"/>
  <c r="G55" i="12"/>
  <c r="G52" i="11"/>
  <c r="G76" i="11"/>
  <c r="D36" i="12"/>
  <c r="E137" i="14"/>
  <c r="F46" i="14"/>
  <c r="F94" i="14"/>
  <c r="G89" i="11"/>
  <c r="G89" i="13"/>
  <c r="I83" i="14"/>
  <c r="D41" i="13"/>
  <c r="G70" i="11"/>
  <c r="C123" i="11"/>
  <c r="D45" i="11"/>
  <c r="D49" i="13"/>
  <c r="D101" i="11"/>
  <c r="D76" i="12"/>
  <c r="E117" i="14"/>
  <c r="E119" i="14" s="1"/>
  <c r="D89" i="13"/>
  <c r="Q125" i="8"/>
  <c r="D86" i="12"/>
  <c r="D76" i="11"/>
  <c r="G75" i="13"/>
  <c r="D89" i="11"/>
  <c r="D52" i="11"/>
  <c r="C128" i="12"/>
  <c r="D75" i="13"/>
  <c r="F70" i="14"/>
  <c r="D92" i="12"/>
  <c r="D107" i="11"/>
  <c r="F101" i="14"/>
  <c r="D107" i="13"/>
  <c r="F39" i="14"/>
  <c r="F64" i="14"/>
  <c r="G28" i="12"/>
  <c r="I64" i="14"/>
  <c r="G68" i="13"/>
  <c r="D15" i="12"/>
  <c r="G76" i="12"/>
  <c r="G93" i="12"/>
  <c r="I102" i="14"/>
  <c r="G108" i="11"/>
  <c r="G108" i="13"/>
  <c r="D32" i="11"/>
  <c r="D70" i="11"/>
  <c r="D62" i="12"/>
  <c r="I27" i="14"/>
  <c r="D55" i="12"/>
  <c r="G41" i="13"/>
  <c r="D100" i="13"/>
  <c r="G28" i="13"/>
  <c r="G32" i="11"/>
  <c r="R104" i="8"/>
  <c r="R110" i="8" s="1"/>
  <c r="G15" i="12"/>
  <c r="I39" i="14"/>
  <c r="U104" i="8"/>
  <c r="F27" i="14"/>
  <c r="D28" i="13"/>
  <c r="D68" i="13"/>
  <c r="G92" i="12"/>
  <c r="Q131" i="8"/>
  <c r="I101" i="14"/>
  <c r="G107" i="13"/>
  <c r="G107" i="11"/>
  <c r="G45" i="11"/>
  <c r="D132" i="16" l="1"/>
  <c r="C129" i="11"/>
  <c r="E123" i="14"/>
  <c r="C126" i="13"/>
  <c r="C130" i="13"/>
  <c r="C125" i="11"/>
  <c r="C110" i="12"/>
  <c r="G104" i="13"/>
  <c r="G110" i="13" s="1"/>
  <c r="G104" i="11"/>
  <c r="G110" i="11" s="1"/>
  <c r="F98" i="14"/>
  <c r="F104" i="14" s="1"/>
  <c r="D104" i="13"/>
  <c r="D110" i="13" s="1"/>
  <c r="D104" i="11"/>
  <c r="D110" i="11" s="1"/>
  <c r="G89" i="12"/>
  <c r="G95" i="12" s="1"/>
  <c r="I98" i="14"/>
  <c r="I104" i="14" s="1"/>
  <c r="D89" i="12"/>
  <c r="D95" i="12" s="1"/>
  <c r="C116" i="12"/>
  <c r="C132" i="13"/>
  <c r="E125" i="14"/>
  <c r="C131" i="11"/>
  <c r="U110" i="8"/>
  <c r="F3" i="8" s="1"/>
  <c r="Q128" i="8"/>
  <c r="Q133" i="8" s="1"/>
  <c r="C113" i="12" l="1"/>
  <c r="C118" i="12" s="1"/>
  <c r="C129" i="13"/>
  <c r="C134" i="13" s="1"/>
  <c r="C128" i="11"/>
  <c r="C133" i="11" s="1"/>
  <c r="E122" i="14"/>
  <c r="E127" i="14" s="1"/>
  <c r="F2" i="8"/>
</calcChain>
</file>

<file path=xl/sharedStrings.xml><?xml version="1.0" encoding="utf-8"?>
<sst xmlns="http://schemas.openxmlformats.org/spreadsheetml/2006/main" count="2305" uniqueCount="750">
  <si>
    <t>Teaching Costs</t>
  </si>
  <si>
    <t>Special Needs Teachers</t>
  </si>
  <si>
    <t>Teachers for statemented pupils</t>
  </si>
  <si>
    <t>Short Term Supply</t>
  </si>
  <si>
    <t>Long Term Supply</t>
  </si>
  <si>
    <t>Special Needs Support Staff</t>
  </si>
  <si>
    <t>Nursery Assts/ Teachers Aides / Adult Helpers</t>
  </si>
  <si>
    <t>Foreign Language Assistants</t>
  </si>
  <si>
    <t>Technicians</t>
  </si>
  <si>
    <t>Mid Day Supervisors</t>
  </si>
  <si>
    <t>Library Staff</t>
  </si>
  <si>
    <t>Administrative Staff</t>
  </si>
  <si>
    <t>Non teaching supply costs</t>
  </si>
  <si>
    <t>Training Costs</t>
  </si>
  <si>
    <t>Other Staff Costs</t>
  </si>
  <si>
    <t>Performance Management</t>
  </si>
  <si>
    <t>Caretaking Staff</t>
  </si>
  <si>
    <t>Domestic Staff</t>
  </si>
  <si>
    <t>Grounds Staff</t>
  </si>
  <si>
    <t>Cleaning Costs</t>
  </si>
  <si>
    <t>Energy Costs</t>
  </si>
  <si>
    <t>Rates</t>
  </si>
  <si>
    <t>Reapirs and Maintenance</t>
  </si>
  <si>
    <t>Water</t>
  </si>
  <si>
    <t>Pupil Transport Costs</t>
  </si>
  <si>
    <t>Staff Transport Costs</t>
  </si>
  <si>
    <t>Vehichle Costs</t>
  </si>
  <si>
    <t>Teaching Materials</t>
  </si>
  <si>
    <t>Equipment Furniture &amp; Materials</t>
  </si>
  <si>
    <t>Library Books &amp; Materials</t>
  </si>
  <si>
    <t>Catering Costs</t>
  </si>
  <si>
    <t>Savings to be found</t>
  </si>
  <si>
    <t>Communications Equipment and Services</t>
  </si>
  <si>
    <t>Consultants Fees</t>
  </si>
  <si>
    <t>Examinations Fees</t>
  </si>
  <si>
    <t>Games &amp; School Activities</t>
  </si>
  <si>
    <t>Clerk to Governing Body</t>
  </si>
  <si>
    <t>Other office costs</t>
  </si>
  <si>
    <t>Printing &amp; Stationery</t>
  </si>
  <si>
    <t>Pupil Exclusions</t>
  </si>
  <si>
    <t>Subsistence and expenses</t>
  </si>
  <si>
    <t>School Meals</t>
  </si>
  <si>
    <t>Service Level Agreements</t>
  </si>
  <si>
    <t>Additional Central Funding</t>
  </si>
  <si>
    <t>Community Education</t>
  </si>
  <si>
    <t>Donations</t>
  </si>
  <si>
    <t>Lettings</t>
  </si>
  <si>
    <t>Other Income</t>
  </si>
  <si>
    <t>Rental Income</t>
  </si>
  <si>
    <t>Sales</t>
  </si>
  <si>
    <t>School Meals Recharge</t>
  </si>
  <si>
    <t>Training and Tuition Income</t>
  </si>
  <si>
    <t>School Deficit</t>
  </si>
  <si>
    <t>Interest</t>
  </si>
  <si>
    <t>Put cost centre in here</t>
  </si>
  <si>
    <t>Actual</t>
  </si>
  <si>
    <t>Formula</t>
  </si>
  <si>
    <t>Governors</t>
  </si>
  <si>
    <t>Adamsdown Primary School</t>
  </si>
  <si>
    <t>Albany Primary School</t>
  </si>
  <si>
    <t>Allensbank Primary School</t>
  </si>
  <si>
    <t>All Saints C.W. Primary School</t>
  </si>
  <si>
    <t>Baden Powell Primary School</t>
  </si>
  <si>
    <t>Birchgrove Primary School</t>
  </si>
  <si>
    <t>Bryn Celyn Primary School</t>
  </si>
  <si>
    <t>Bryn Deri Primary School</t>
  </si>
  <si>
    <t>Bryn Hafod Primary School</t>
  </si>
  <si>
    <t>Coed Glas Primary School</t>
  </si>
  <si>
    <t>Coryton Primary School</t>
  </si>
  <si>
    <t>Ysgol-y-Wern</t>
  </si>
  <si>
    <t>Creigiau Primary School</t>
  </si>
  <si>
    <t>Fairwater Primary School</t>
  </si>
  <si>
    <t>Gabalfa Primary School</t>
  </si>
  <si>
    <t>Glan Yr Afon Primary School</t>
  </si>
  <si>
    <t>Greenway Primary School</t>
  </si>
  <si>
    <t>Gwaelod-y-Garth Primary School</t>
  </si>
  <si>
    <t>Hawthorn Junior School</t>
  </si>
  <si>
    <t>Holy Family R.C. Primary School</t>
  </si>
  <si>
    <t>Hywel Dda Junior School</t>
  </si>
  <si>
    <t>Kitchener Primary School</t>
  </si>
  <si>
    <t>Lakeside Primary School</t>
  </si>
  <si>
    <t>Lansdowne Primary School</t>
  </si>
  <si>
    <t>Llandaff C.W. Primary School</t>
  </si>
  <si>
    <t>Llanedeyrn Primary School</t>
  </si>
  <si>
    <t>Llanishen Fach Primary School</t>
  </si>
  <si>
    <t>Llysfaen Primary School</t>
  </si>
  <si>
    <t>Millbank Primary School</t>
  </si>
  <si>
    <t>Moorland Primary School</t>
  </si>
  <si>
    <t>Mount Stuart Primary School</t>
  </si>
  <si>
    <t>Ninian Park Primary School</t>
  </si>
  <si>
    <t>Christ The King R.C. Primary School</t>
  </si>
  <si>
    <t>Pentrebane Primary School</t>
  </si>
  <si>
    <t>Pentyrch Primary School</t>
  </si>
  <si>
    <t>Pen-y-Bryn Primary School</t>
  </si>
  <si>
    <t>Peter Lea Primary School</t>
  </si>
  <si>
    <t>Radnor Primary School</t>
  </si>
  <si>
    <t>Radyr Primary School</t>
  </si>
  <si>
    <t>Rhiwbeina Primary School</t>
  </si>
  <si>
    <t>Rhydypenau Primary School</t>
  </si>
  <si>
    <t>Roath Park Primary School</t>
  </si>
  <si>
    <t>Rumney Infant School</t>
  </si>
  <si>
    <t>Danescourt Junior School</t>
  </si>
  <si>
    <t>St Alban's R.C. Primary School</t>
  </si>
  <si>
    <t>St Bernadette's R.C. Primary School</t>
  </si>
  <si>
    <t>St Cadoc's R.C. Primary School</t>
  </si>
  <si>
    <t>St Cuthbert's R.C. Primary School</t>
  </si>
  <si>
    <t>St David's C.W. Primary School</t>
  </si>
  <si>
    <t>St Fagan's C.W. Primary School</t>
  </si>
  <si>
    <t>St John Lloyd R.C. Primary School</t>
  </si>
  <si>
    <t>St Joseph's R.C. Primary School</t>
  </si>
  <si>
    <t>St Mary's R.C. Primary School</t>
  </si>
  <si>
    <t>St Mary The Virgin C.W. Primary School</t>
  </si>
  <si>
    <t>St Mellons C.W. Primary School</t>
  </si>
  <si>
    <t>Oakfield Primary School</t>
  </si>
  <si>
    <t>St Monica's C.W. Primary School</t>
  </si>
  <si>
    <t>St Patrick's R.C. Primary School</t>
  </si>
  <si>
    <t>St Paul's C.W. Primary School</t>
  </si>
  <si>
    <t>St Peter's R.C. Primary School</t>
  </si>
  <si>
    <t>St Philip Evans R.C. Primary School</t>
  </si>
  <si>
    <t>Severn Junior School</t>
  </si>
  <si>
    <t>Springwood Primary School</t>
  </si>
  <si>
    <t>Stacey Primary School</t>
  </si>
  <si>
    <t>Thornhill Primary School</t>
  </si>
  <si>
    <t>Tongwynlais Primary School</t>
  </si>
  <si>
    <t>Ton-yr-Ywen Primary School</t>
  </si>
  <si>
    <t>Tredegarville C.W. Primary School</t>
  </si>
  <si>
    <t>Trelai Primary School</t>
  </si>
  <si>
    <t>Windsor Clive Junior School</t>
  </si>
  <si>
    <t>Ysgol Pwll Coch</t>
  </si>
  <si>
    <t>Ysgol Bro Eirwg</t>
  </si>
  <si>
    <t>Ysgol Gymraeg Coed-y-Gof</t>
  </si>
  <si>
    <t>Ysgol Gymraeg Treganna</t>
  </si>
  <si>
    <t>Bishop Childs C.W. Primary School</t>
  </si>
  <si>
    <t>Willowbrook Primary School</t>
  </si>
  <si>
    <t>Ysgol Pencae</t>
  </si>
  <si>
    <t>Meadowlane Primary School</t>
  </si>
  <si>
    <t>Ysgol Mynydd Bychan</t>
  </si>
  <si>
    <t>Corpus Christi R.C. High School</t>
  </si>
  <si>
    <t>Mary Immaculate High School</t>
  </si>
  <si>
    <t>St Illtyd's R.C. High School</t>
  </si>
  <si>
    <t>Bishop Of Llandaff C.W. High School</t>
  </si>
  <si>
    <t>Cantonian High School</t>
  </si>
  <si>
    <t>Cardiff High School</t>
  </si>
  <si>
    <t>Cathays High School</t>
  </si>
  <si>
    <t>Fitzalan High School</t>
  </si>
  <si>
    <t>Llanishen High School</t>
  </si>
  <si>
    <t>Radyr Comprehensive</t>
  </si>
  <si>
    <t>St Teilo's C.W. High School</t>
  </si>
  <si>
    <t>Whitchurch High School</t>
  </si>
  <si>
    <t>Willows High School</t>
  </si>
  <si>
    <t>Ysgol Gyfun Gymraeg Glantaf</t>
  </si>
  <si>
    <t>Income Investmet Interest</t>
  </si>
  <si>
    <t>Expenditure School Investments</t>
  </si>
  <si>
    <t>Income Investment Withdrawl</t>
  </si>
  <si>
    <t>Contribution to/from Reserves</t>
  </si>
  <si>
    <t>Income Temporary Loans</t>
  </si>
  <si>
    <t>Repayment Temprorary Loans</t>
  </si>
  <si>
    <t>Total</t>
  </si>
  <si>
    <t>Ty Gwyn Special</t>
  </si>
  <si>
    <t>Grangetown Primary School</t>
  </si>
  <si>
    <t>Interest on investments Income</t>
  </si>
  <si>
    <t>School Investments Expenditure</t>
  </si>
  <si>
    <t>Temporary Loans Income</t>
  </si>
  <si>
    <t xml:space="preserve">Interest  </t>
  </si>
  <si>
    <t>Temporary Loans Repayment</t>
  </si>
  <si>
    <t>Withdrawl of Investments</t>
  </si>
  <si>
    <t>Actuals</t>
  </si>
  <si>
    <t>Budgets</t>
  </si>
  <si>
    <t xml:space="preserve">Gvnrs </t>
  </si>
  <si>
    <t>Invested Balance 2003 04</t>
  </si>
  <si>
    <t xml:space="preserve">Governing Body of </t>
  </si>
  <si>
    <t>Governor Approved Budget</t>
  </si>
  <si>
    <t>Actual Expenditure</t>
  </si>
  <si>
    <t>£</t>
  </si>
  <si>
    <t>Staffing costs</t>
  </si>
  <si>
    <t>Total Staffing Costs</t>
  </si>
  <si>
    <t>Premises Related Costs</t>
  </si>
  <si>
    <t>Repairs and Maintenance</t>
  </si>
  <si>
    <t>Total Premises Related Costs</t>
  </si>
  <si>
    <t>Transport Costs</t>
  </si>
  <si>
    <t>Total Transport Costs</t>
  </si>
  <si>
    <t>Supplies and Services</t>
  </si>
  <si>
    <t>Equipment, Furniture, Materials &amp; music tuition</t>
  </si>
  <si>
    <t>Unallocated / Savings to be found</t>
  </si>
  <si>
    <t>Total Supplies and Services</t>
  </si>
  <si>
    <t>Central Services</t>
  </si>
  <si>
    <t>Total for Central Services</t>
  </si>
  <si>
    <t>Income</t>
  </si>
  <si>
    <t>Total Income</t>
  </si>
  <si>
    <t>Interest and Other</t>
  </si>
  <si>
    <t>Interest on investments</t>
  </si>
  <si>
    <t>School Investments</t>
  </si>
  <si>
    <t>Withdrawl Investments</t>
  </si>
  <si>
    <t>Temporary Loans</t>
  </si>
  <si>
    <t>Total Interest and Other</t>
  </si>
  <si>
    <t>Total Net Expenditure</t>
  </si>
  <si>
    <t>Less Uninvested Balance Brought Forward</t>
  </si>
  <si>
    <t>Less earmarked Rates</t>
  </si>
  <si>
    <t>Contribution to / from balances</t>
  </si>
  <si>
    <t>Revised Net Expenditure</t>
  </si>
  <si>
    <t>Summary</t>
  </si>
  <si>
    <t>Total delegated resources</t>
  </si>
  <si>
    <t>Less change in investments</t>
  </si>
  <si>
    <t>Less variance in earmarked rates</t>
  </si>
  <si>
    <t>Statement of Balances Held</t>
  </si>
  <si>
    <t>Prior Year Adjustment</t>
  </si>
  <si>
    <t>Change in Temporary Loans</t>
  </si>
  <si>
    <t>Less  Movements  in Temporary Loan</t>
  </si>
  <si>
    <t>Opening Balance Loans</t>
  </si>
  <si>
    <t>Closing Balance Loans</t>
  </si>
  <si>
    <t xml:space="preserve">                             CYNGOR SIR DINAS A SIR CAERDYDD                              </t>
  </si>
  <si>
    <t xml:space="preserve">Gwariant Cyflawnedig </t>
  </si>
  <si>
    <t xml:space="preserve">Costau Staff </t>
  </si>
  <si>
    <t xml:space="preserve">Costau Addysgu        </t>
  </si>
  <si>
    <t xml:space="preserve">Athrawon Anghenion Arbennig </t>
  </si>
  <si>
    <t>Athrawon ar gyfer disgyblion sy'n destun datganiad</t>
  </si>
  <si>
    <t xml:space="preserve">Llanw Byr Dymor </t>
  </si>
  <si>
    <t xml:space="preserve">Llanw Hir Dymor </t>
  </si>
  <si>
    <t xml:space="preserve">Staff Cymorth Anghenion Arbennig                            </t>
  </si>
  <si>
    <t xml:space="preserve">Cynorthwywyr Meithrinfa/ Cymhorthion Athrawon / Cynorthwywyr </t>
  </si>
  <si>
    <t xml:space="preserve">Cynorthwywyr Ieithoedd Tramor </t>
  </si>
  <si>
    <t xml:space="preserve">Technegwyr          </t>
  </si>
  <si>
    <t xml:space="preserve">Gorychwylwyr Canol Dydd </t>
  </si>
  <si>
    <t xml:space="preserve">Staff Gweinyddol    </t>
  </si>
  <si>
    <t xml:space="preserve">Costau llanw staff heb fod yn athrawon            </t>
  </si>
  <si>
    <t xml:space="preserve">Costau hyfforddi </t>
  </si>
  <si>
    <t xml:space="preserve">Costau staff eraill </t>
  </si>
  <si>
    <t xml:space="preserve">Rheoli Perfformiad                 </t>
  </si>
  <si>
    <t xml:space="preserve">Cyfanswm Costau Staff       </t>
  </si>
  <si>
    <t xml:space="preserve">Costau Eiddo                        </t>
  </si>
  <si>
    <t xml:space="preserve">Staff Gofalwyr                  </t>
  </si>
  <si>
    <t xml:space="preserve">Staff Domestig       </t>
  </si>
  <si>
    <t xml:space="preserve">Staff y Tir               </t>
  </si>
  <si>
    <t xml:space="preserve">Costau Glanhau        </t>
  </si>
  <si>
    <t xml:space="preserve">Costau Ynni </t>
  </si>
  <si>
    <t xml:space="preserve">Cyfraddau </t>
  </si>
  <si>
    <t xml:space="preserve">Atgyweiriau a Chynhaliaeth             </t>
  </si>
  <si>
    <t xml:space="preserve">Dŵr      </t>
  </si>
  <si>
    <t xml:space="preserve">Cyfanswm Costau Eiddo      </t>
  </si>
  <si>
    <t xml:space="preserve">Costau Cludiant        </t>
  </si>
  <si>
    <t xml:space="preserve">Costau Cludiant Disgyblion </t>
  </si>
  <si>
    <t xml:space="preserve">Costau Cludiant Staff  </t>
  </si>
  <si>
    <t xml:space="preserve">Costau Cerbydau  </t>
  </si>
  <si>
    <t xml:space="preserve">Cyfanswm Costau Cludiant </t>
  </si>
  <si>
    <t xml:space="preserve">Cyflenwadau a Gwasanaethau  </t>
  </si>
  <si>
    <t xml:space="preserve">Adnoddau Addysgu  </t>
  </si>
  <si>
    <t xml:space="preserve">Offer, Dodrefn, Deunyddiau a hyfforddiant cerddoriaeth </t>
  </si>
  <si>
    <t xml:space="preserve">Llyfrau a Deunyddiau Llyfrgell    </t>
  </si>
  <si>
    <t xml:space="preserve">Costau Arlwyo         </t>
  </si>
  <si>
    <t xml:space="preserve">Arian heb ei ddosbarthu / Cynilion  </t>
  </si>
  <si>
    <t xml:space="preserve">Offer a Gwasanaethau Cyfathrebu       </t>
  </si>
  <si>
    <t xml:space="preserve">Ffioedd Ymgynghorwyr  </t>
  </si>
  <si>
    <t xml:space="preserve">Ffioedd Arholiadau </t>
  </si>
  <si>
    <t xml:space="preserve">Gemau a Gweithgareddau Ysgol </t>
  </si>
  <si>
    <t xml:space="preserve">Clerc y Corff Llywodraethu </t>
  </si>
  <si>
    <t xml:space="preserve">Costau swyddfa eraill                   </t>
  </si>
  <si>
    <t xml:space="preserve">Argraffu a Deunydd Ysgrifennu                   </t>
  </si>
  <si>
    <t xml:space="preserve">Gwaharddiadau Disgyblion </t>
  </si>
  <si>
    <t xml:space="preserve">Cynhaliaeth a threuliau </t>
  </si>
  <si>
    <t xml:space="preserve">Cyfanswm Cyflenwadau a Gwasanaethau </t>
  </si>
  <si>
    <t xml:space="preserve">Gwasanaethau Canolog </t>
  </si>
  <si>
    <t xml:space="preserve">Prydau Ysgol             </t>
  </si>
  <si>
    <t xml:space="preserve">Trefniadau Lefel Gwasanaeth </t>
  </si>
  <si>
    <t xml:space="preserve">Cyfanswm ar gyfer Gwasanaethau Canolog </t>
  </si>
  <si>
    <t xml:space="preserve">Incwm </t>
  </si>
  <si>
    <t xml:space="preserve">Nawdd Canolog Ychwanegol  </t>
  </si>
  <si>
    <t xml:space="preserve">Addysg Cymunedol  </t>
  </si>
  <si>
    <t xml:space="preserve">Rhoddion            </t>
  </si>
  <si>
    <t xml:space="preserve">Gosodiadau          </t>
  </si>
  <si>
    <t xml:space="preserve">Incwm arall </t>
  </si>
  <si>
    <t xml:space="preserve">Incwm rhent                </t>
  </si>
  <si>
    <t xml:space="preserve">Gwerthiannau            </t>
  </si>
  <si>
    <t xml:space="preserve">Talu am Brydau Ysgol                </t>
  </si>
  <si>
    <t xml:space="preserve">Incwm Hyfforddiant </t>
  </si>
  <si>
    <t xml:space="preserve">Cyfanswm Incwm </t>
  </si>
  <si>
    <t xml:space="preserve">Llog ac Arall           </t>
  </si>
  <si>
    <t xml:space="preserve">Llog ar fuddsoddiadau </t>
  </si>
  <si>
    <t xml:space="preserve">Buddsoddiadau Ysgol </t>
  </si>
  <si>
    <t xml:space="preserve">Buddsoddiadau Dileadau </t>
  </si>
  <si>
    <t xml:space="preserve">Gwariant Ysgol  </t>
  </si>
  <si>
    <t xml:space="preserve">Benthyciadau Dros Dro </t>
  </si>
  <si>
    <t xml:space="preserve">Llog      </t>
  </si>
  <si>
    <t xml:space="preserve">Cyfanswm Llog ac arall  </t>
  </si>
  <si>
    <t xml:space="preserve">Cyfanswm Gwariant Net                         </t>
  </si>
  <si>
    <t xml:space="preserve">Llai'r Balans na fuddsoddwyd a ddygwyd ymlaen </t>
  </si>
  <si>
    <t xml:space="preserve">Llai'r Cyfraddau a glustnodwyd </t>
  </si>
  <si>
    <t xml:space="preserve">Cyfraniad i / o falansys                       </t>
  </si>
  <si>
    <t xml:space="preserve">Gwariant Net Diwygiedig  </t>
  </si>
  <si>
    <t xml:space="preserve">Crynodeb </t>
  </si>
  <si>
    <t xml:space="preserve">Cyn Addasiad Blwyddyn                                </t>
  </si>
  <si>
    <t xml:space="preserve">Cyfanswm adnoddau dirprwyedig          </t>
  </si>
  <si>
    <t xml:space="preserve">Cyfanswm </t>
  </si>
  <si>
    <t xml:space="preserve">Llai'r newid mewn buddsoddiadau </t>
  </si>
  <si>
    <t xml:space="preserve">Llai'r Symudiadau â Benthyciadau Dros Dro  </t>
  </si>
  <si>
    <t xml:space="preserve">Llai'r amrywiant â chyfraddau a glustnodir                  </t>
  </si>
  <si>
    <t xml:space="preserve">Datganiad Balansau       </t>
  </si>
  <si>
    <t>Cyllideb a Gymeradwywyd gan y Llywodraethwyr</t>
  </si>
  <si>
    <t>CITY AND COUNTY OF CARDIFF COUNCIL</t>
  </si>
  <si>
    <t>Non Teaching Costs</t>
  </si>
  <si>
    <t>Devolved Budgets</t>
  </si>
  <si>
    <t>Total Delegated resources</t>
  </si>
  <si>
    <t>Total Devolved resources</t>
  </si>
  <si>
    <t>EA001</t>
  </si>
  <si>
    <t>EA002</t>
  </si>
  <si>
    <t>EA003</t>
  </si>
  <si>
    <t>EA004</t>
  </si>
  <si>
    <t>EA005</t>
  </si>
  <si>
    <t>EA006</t>
  </si>
  <si>
    <t>EA007</t>
  </si>
  <si>
    <t>EA008</t>
  </si>
  <si>
    <t>EA009</t>
  </si>
  <si>
    <t>EA010</t>
  </si>
  <si>
    <t>EA014</t>
  </si>
  <si>
    <t>EA015</t>
  </si>
  <si>
    <t>EA016</t>
  </si>
  <si>
    <t>EA017</t>
  </si>
  <si>
    <t>EA020</t>
  </si>
  <si>
    <t>EA023</t>
  </si>
  <si>
    <t>EA024</t>
  </si>
  <si>
    <t>EA025</t>
  </si>
  <si>
    <t>Gladstone Primary School</t>
  </si>
  <si>
    <t>EA026</t>
  </si>
  <si>
    <t>EA029</t>
  </si>
  <si>
    <t>EA030</t>
  </si>
  <si>
    <t>Grangetown Nursery School</t>
  </si>
  <si>
    <t>EA031</t>
  </si>
  <si>
    <t>EA032</t>
  </si>
  <si>
    <t>EA034</t>
  </si>
  <si>
    <t>EA035</t>
  </si>
  <si>
    <t>Herbert Thompson Primary School</t>
  </si>
  <si>
    <t>EA036</t>
  </si>
  <si>
    <t>EA038</t>
  </si>
  <si>
    <t>EA039</t>
  </si>
  <si>
    <t>EA040</t>
  </si>
  <si>
    <t>EA041</t>
  </si>
  <si>
    <t>EA042</t>
  </si>
  <si>
    <t>EA043</t>
  </si>
  <si>
    <t>EA044</t>
  </si>
  <si>
    <t>EA045</t>
  </si>
  <si>
    <t>EA048</t>
  </si>
  <si>
    <t>EA049</t>
  </si>
  <si>
    <t>EA050</t>
  </si>
  <si>
    <t>EA052</t>
  </si>
  <si>
    <t>EA053</t>
  </si>
  <si>
    <t>EA055</t>
  </si>
  <si>
    <t>EA056</t>
  </si>
  <si>
    <t>EA057</t>
  </si>
  <si>
    <t>EA058</t>
  </si>
  <si>
    <t>EA059</t>
  </si>
  <si>
    <t>EA060</t>
  </si>
  <si>
    <t>EA061</t>
  </si>
  <si>
    <t>EA062</t>
  </si>
  <si>
    <t>EA063</t>
  </si>
  <si>
    <t>EA064</t>
  </si>
  <si>
    <t>EA065</t>
  </si>
  <si>
    <t>EA068</t>
  </si>
  <si>
    <t>EA069</t>
  </si>
  <si>
    <t>EA070</t>
  </si>
  <si>
    <t>EA071</t>
  </si>
  <si>
    <t>EA073</t>
  </si>
  <si>
    <t>EA074</t>
  </si>
  <si>
    <t>EA075</t>
  </si>
  <si>
    <t>EA076</t>
  </si>
  <si>
    <t>EA077</t>
  </si>
  <si>
    <t>EA078</t>
  </si>
  <si>
    <t>St Francis R.C. Primary School</t>
  </si>
  <si>
    <t>EA079</t>
  </si>
  <si>
    <t>EA080</t>
  </si>
  <si>
    <t>EA081</t>
  </si>
  <si>
    <t>EA082</t>
  </si>
  <si>
    <t>EA083</t>
  </si>
  <si>
    <t>EA084</t>
  </si>
  <si>
    <t>EA085</t>
  </si>
  <si>
    <t>EA086</t>
  </si>
  <si>
    <t>EA087</t>
  </si>
  <si>
    <t>EA088</t>
  </si>
  <si>
    <t>EA089</t>
  </si>
  <si>
    <t>EA090</t>
  </si>
  <si>
    <t>EA091</t>
  </si>
  <si>
    <t>EA092</t>
  </si>
  <si>
    <t>EA093</t>
  </si>
  <si>
    <t>EA094</t>
  </si>
  <si>
    <t>Tremorfa Nursery School</t>
  </si>
  <si>
    <t>EA098</t>
  </si>
  <si>
    <t>EA100</t>
  </si>
  <si>
    <t>EA101</t>
  </si>
  <si>
    <t>EA102</t>
  </si>
  <si>
    <t>EA103</t>
  </si>
  <si>
    <t>Ysgol Melin Gruffydd</t>
  </si>
  <si>
    <t>EA104</t>
  </si>
  <si>
    <t>EA105</t>
  </si>
  <si>
    <t>EA106</t>
  </si>
  <si>
    <t>Ysgol-y-Berllan Deg</t>
  </si>
  <si>
    <t>EA107</t>
  </si>
  <si>
    <t>EA108</t>
  </si>
  <si>
    <t>EA109</t>
  </si>
  <si>
    <t>EA110</t>
  </si>
  <si>
    <t>Ysgol Glan Morfa</t>
  </si>
  <si>
    <t>EA120</t>
  </si>
  <si>
    <t>EA121</t>
  </si>
  <si>
    <t>EA122</t>
  </si>
  <si>
    <t>EA123</t>
  </si>
  <si>
    <t>EA125</t>
  </si>
  <si>
    <t>EA126</t>
  </si>
  <si>
    <t>EA127</t>
  </si>
  <si>
    <t>EA128</t>
  </si>
  <si>
    <t>EA132</t>
  </si>
  <si>
    <t>EA134</t>
  </si>
  <si>
    <t>EA136</t>
  </si>
  <si>
    <t>EA137</t>
  </si>
  <si>
    <t>EA138</t>
  </si>
  <si>
    <t>EA139</t>
  </si>
  <si>
    <t>EA140</t>
  </si>
  <si>
    <t>Ysgol Gyfun Gymraeg Plasmawr</t>
  </si>
  <si>
    <t>EA150</t>
  </si>
  <si>
    <t>EA151</t>
  </si>
  <si>
    <t>EA152</t>
  </si>
  <si>
    <t>EA153</t>
  </si>
  <si>
    <t>EA154</t>
  </si>
  <si>
    <t>EA155</t>
  </si>
  <si>
    <t>EA156</t>
  </si>
  <si>
    <t>EA246</t>
  </si>
  <si>
    <t>ICC ELY</t>
  </si>
  <si>
    <t>The Court Special</t>
  </si>
  <si>
    <t>Riverbank Special</t>
  </si>
  <si>
    <t>Woodlands High</t>
  </si>
  <si>
    <t>Greenhill Special</t>
  </si>
  <si>
    <t>Meadowbank Special</t>
  </si>
  <si>
    <t>The Hollies Special</t>
  </si>
  <si>
    <t>Contribution to Reserves</t>
  </si>
  <si>
    <t>Contribution from Reserves</t>
  </si>
  <si>
    <t>RAISE Bal</t>
  </si>
  <si>
    <t>Grant Income</t>
  </si>
  <si>
    <t>EA111</t>
  </si>
  <si>
    <t>EA114</t>
  </si>
  <si>
    <t>for City and County Treasurer</t>
  </si>
  <si>
    <t>EA113</t>
  </si>
  <si>
    <t>EA115</t>
  </si>
  <si>
    <t>SCHOOLS OUTTURN OF EXPENDITURE 2008-2009</t>
  </si>
  <si>
    <t>Total resources available in 2008-2009</t>
  </si>
  <si>
    <t>School balances Brought forward from 2007-2008</t>
  </si>
  <si>
    <t>School Loans Brought forward from 2007-2008</t>
  </si>
  <si>
    <t>Total balance carried forward to 2009-2010</t>
  </si>
  <si>
    <t>Uninvested Balance as at 31st March 2009</t>
  </si>
  <si>
    <t>Invested Balance as at 31st March 2009</t>
  </si>
  <si>
    <t>Outstanding Loans as at 31st March 2009</t>
  </si>
  <si>
    <t>Total Balances held as at 31st March 2009</t>
  </si>
  <si>
    <t>WAG Grant Balance 31st March 2009</t>
  </si>
  <si>
    <t>School balances Brought forward from 2009-2008</t>
  </si>
  <si>
    <t>School Loans Brought forward from 2009-2008</t>
  </si>
  <si>
    <t>Danescourt Primary School</t>
  </si>
  <si>
    <t>Hawthorn Primary School</t>
  </si>
  <si>
    <t>Hywel Dda Primary School</t>
  </si>
  <si>
    <t>Rumney Primary School</t>
  </si>
  <si>
    <t>Severn Primary School</t>
  </si>
  <si>
    <t>Windsor Clive Primary School</t>
  </si>
  <si>
    <t>EA116</t>
  </si>
  <si>
    <t>EA117</t>
  </si>
  <si>
    <t>Ysgol Gynradd Gymraeg Pen Y Groes</t>
  </si>
  <si>
    <t>Ysgol Pen Y Pil</t>
  </si>
  <si>
    <t>Ysgol Glan Ceubal</t>
  </si>
  <si>
    <t>Pencaerau Primary</t>
  </si>
  <si>
    <t>Trowbridge Primary</t>
  </si>
  <si>
    <t>Ysgol Gymraeg Nant Caerau</t>
  </si>
  <si>
    <t>EA247</t>
  </si>
  <si>
    <t>EA248</t>
  </si>
  <si>
    <t>EA249</t>
  </si>
  <si>
    <t>EA141</t>
  </si>
  <si>
    <t>Ysgol Gyfun Gymraeg Bro Edern</t>
  </si>
  <si>
    <t>Total Balance 2011 12</t>
  </si>
  <si>
    <t>Uninvested Balance 2011 12</t>
  </si>
  <si>
    <t>Balance Adjustment 2011 12</t>
  </si>
  <si>
    <t>Total Balance 2012 13</t>
  </si>
  <si>
    <t>Invested Balance 2012 13</t>
  </si>
  <si>
    <t>Uninvested Balance 2012 13</t>
  </si>
  <si>
    <t>for Corporate Director Resources</t>
  </si>
  <si>
    <t>Prif Cyfarwyddwr Corfforaethol Adnoddau</t>
  </si>
  <si>
    <t>Library Staff/ Attend Officer</t>
  </si>
  <si>
    <t>Governor</t>
  </si>
  <si>
    <t>CANLYNIAD GWARIANT YSGOLION 2012-2013</t>
  </si>
  <si>
    <t>Cyfanswm adnoddau ar gael yn 2012-2013</t>
  </si>
  <si>
    <t>Balansau ysgol a ddygwyd ymlaen o 2011-2012</t>
  </si>
  <si>
    <t>Benthyciadau Ysgol a Ddygwyd ymlaen o 2011-2012</t>
  </si>
  <si>
    <t>Cyfanswm Balans a ddygwyd ymlaen i 2013-2014</t>
  </si>
  <si>
    <t>Balans na fuddsoddwyd ar 31 Mawrth 2013</t>
  </si>
  <si>
    <t>Balans a fuddsoddwyd ar 31 Mawrth 2013</t>
  </si>
  <si>
    <t>Benthyciadau dros ben ar 31 Mawrth 2013</t>
  </si>
  <si>
    <t>Cyfanswm Balansau ar 31 Mawrth 2013</t>
  </si>
  <si>
    <t>Staff Llyfrgell  / Swyddog Presenoldeb</t>
  </si>
  <si>
    <t xml:space="preserve">                                                  Corff Llywodraethu :</t>
  </si>
  <si>
    <t xml:space="preserve">Staffing costs/Costau Staff </t>
  </si>
  <si>
    <t xml:space="preserve">Teaching Costs/Costau Addysgu        </t>
  </si>
  <si>
    <t xml:space="preserve">Special Needs Teachers/Athrawon Anghenion Arbennig </t>
  </si>
  <si>
    <t>Teachers for statemented pupils/Athrawon ar gyfer disgyblion sy'n destun datganiad</t>
  </si>
  <si>
    <t xml:space="preserve">Short Term Supply/Llanw Byr Dymor </t>
  </si>
  <si>
    <t xml:space="preserve">Long Term Supply/Llanw Hir Dymor </t>
  </si>
  <si>
    <t xml:space="preserve">Special Needs Support Staff/Staff Cymorth Anghenion Arbennig                            </t>
  </si>
  <si>
    <t xml:space="preserve">Nursery Assts/ Teachers Aides / Adult Helpers/Cynorthwywyr Meithrinfa/ Cymhorthion Athrawon / Cynorthwywyr </t>
  </si>
  <si>
    <t xml:space="preserve">Foreign Language Assistants/Cynorthwywyr Ieithoedd Tramor </t>
  </si>
  <si>
    <t xml:space="preserve">Technicians/Technegwyr          </t>
  </si>
  <si>
    <t xml:space="preserve">Mid Day Supervisors/Gorychwylwyr Canol Dydd </t>
  </si>
  <si>
    <t>Library Staff / Attend Officer/Staff Llyfrgell  / Swyddog Presenoldeb</t>
  </si>
  <si>
    <t xml:space="preserve">Administrative Staff/Staff Gweinyddol    </t>
  </si>
  <si>
    <t xml:space="preserve">Non teaching supply costs/Costau llanw staff heb fod yn athrawon            </t>
  </si>
  <si>
    <t xml:space="preserve">Training Costs/Costau hyfforddi </t>
  </si>
  <si>
    <t xml:space="preserve">Other Staff Costs/Costau staff eraill </t>
  </si>
  <si>
    <t xml:space="preserve">Performance Management/Rheoli Perfformiad                 </t>
  </si>
  <si>
    <t xml:space="preserve">Total Staffing Costs/Cyfanswm Costau Staff       </t>
  </si>
  <si>
    <t xml:space="preserve">Premises Related Costs/Costau Eiddo                        </t>
  </si>
  <si>
    <t xml:space="preserve">Caretaking Staff/Staff Gofalwyr                  </t>
  </si>
  <si>
    <t xml:space="preserve">Domestic Staff/Staff Domestig       </t>
  </si>
  <si>
    <t xml:space="preserve">Grounds Staff/Staff y Tir               </t>
  </si>
  <si>
    <t xml:space="preserve">Cleaning Costs/Costau Glanhau        </t>
  </si>
  <si>
    <t xml:space="preserve">Energy Costs/Costau Ynni </t>
  </si>
  <si>
    <t xml:space="preserve">Rates/Cyfraddau </t>
  </si>
  <si>
    <t xml:space="preserve">Repairs and Maintenance/Atgyweiriau a Chynhaliaeth             </t>
  </si>
  <si>
    <t xml:space="preserve">Water/Dŵr      </t>
  </si>
  <si>
    <t xml:space="preserve">Total Premises Related Costs/Cyfanswm Costau Eiddo      </t>
  </si>
  <si>
    <t xml:space="preserve">Transport Costs/Costau Cludiant </t>
  </si>
  <si>
    <t xml:space="preserve">Pupil Transport Costs/Costau Cludiant Disgyblion </t>
  </si>
  <si>
    <t xml:space="preserve">Staff Transport Costs/Costau Cludiant Staff  </t>
  </si>
  <si>
    <t xml:space="preserve">Vehichle Costs/Costau Cerbydau  </t>
  </si>
  <si>
    <t xml:space="preserve">Total Transport Costs/Cyfanswm Costau Cludiant </t>
  </si>
  <si>
    <t xml:space="preserve">Supplies and Services/Cyflenwadau a Gwasanaethau </t>
  </si>
  <si>
    <t xml:space="preserve">Teaching Materials/Adnoddau Addysgu  </t>
  </si>
  <si>
    <t xml:space="preserve">Equipment, Furniture, Materials &amp; music tuition/Offer, Dodrefn, Deunyddiau a hyfforddiant cerddoriaeth </t>
  </si>
  <si>
    <t xml:space="preserve">Library Books &amp; Materials/Llyfrau a Deunyddiau Llyfrgell    </t>
  </si>
  <si>
    <t xml:space="preserve">Catering Costs/Costau Arlwyo         </t>
  </si>
  <si>
    <t xml:space="preserve">Unallocated / Savings to be found/Arian heb ei ddosbarthu / Cynilion  </t>
  </si>
  <si>
    <t xml:space="preserve">Communications Equipment and Services/Offer a Gwasanaethau Cyfathrebu       </t>
  </si>
  <si>
    <t xml:space="preserve">Consultants Fees/Ffioedd Ymgynghorwyr  </t>
  </si>
  <si>
    <t xml:space="preserve">Examinations Fees/Ffioedd Arholiadau </t>
  </si>
  <si>
    <t xml:space="preserve">Games &amp; School Activities/Gemau a Gweithgareddau Ysgol </t>
  </si>
  <si>
    <t xml:space="preserve">Clerk to Governing Body/Clerc y Corff Llywodraethu </t>
  </si>
  <si>
    <t xml:space="preserve">Other office costs/Costau swyddfa eraill                   </t>
  </si>
  <si>
    <t xml:space="preserve">Printing &amp; Stationery/Argraffu a Deunydd Ysgrifennu                   </t>
  </si>
  <si>
    <t xml:space="preserve">Pupil Exclusions/Gwaharddiadau Disgyblion </t>
  </si>
  <si>
    <t xml:space="preserve">Subsistence and expenses/Cynhaliaeth a threuliau </t>
  </si>
  <si>
    <t xml:space="preserve">Total Supplies and Services/Cyfanswm Cyflenwadau a Gwasanaethau </t>
  </si>
  <si>
    <t xml:space="preserve">Central Services/Gwasanaethau Canolog </t>
  </si>
  <si>
    <t xml:space="preserve">School Meals/Prydau Ysgol             </t>
  </si>
  <si>
    <t xml:space="preserve">Service Level Agreements/Trefniadau Lefel Gwasanaeth </t>
  </si>
  <si>
    <t xml:space="preserve">Total for Central Services/Cyfanswm ar gyfer Gwasanaethau Canolog </t>
  </si>
  <si>
    <t xml:space="preserve">Income/Incwm </t>
  </si>
  <si>
    <t xml:space="preserve">Additional Central Funding/Nawdd Canolog Ychwanegol  </t>
  </si>
  <si>
    <t xml:space="preserve">Community Education/Addysg Cymunedol  </t>
  </si>
  <si>
    <t xml:space="preserve">Donations/Rhoddion            </t>
  </si>
  <si>
    <t xml:space="preserve">Lettings/Gosodiadau          </t>
  </si>
  <si>
    <t xml:space="preserve">Other Income/Incwm arall </t>
  </si>
  <si>
    <t xml:space="preserve">Grant Income/Incwm rhent                </t>
  </si>
  <si>
    <t xml:space="preserve">Sales/Gwerthiannau            </t>
  </si>
  <si>
    <t xml:space="preserve">School Meals Recharge/Talu am Brydau Ysgol                </t>
  </si>
  <si>
    <t xml:space="preserve">Training and Tuition Income/Incwm Hyfforddiant </t>
  </si>
  <si>
    <t xml:space="preserve">Total Income/Cyfanswm Incwm </t>
  </si>
  <si>
    <t xml:space="preserve">Interest and Other/Llog ac Arall           </t>
  </si>
  <si>
    <t xml:space="preserve">Interest on investments/Llog ar fuddsoddiadau </t>
  </si>
  <si>
    <t xml:space="preserve">School Investments/Buddsoddiadau Ysgol </t>
  </si>
  <si>
    <t xml:space="preserve">Withdrawl Investments/Buddsoddiadau Dileadau </t>
  </si>
  <si>
    <t xml:space="preserve">Temporary Loans/Benthyciadau Dros Dro </t>
  </si>
  <si>
    <t xml:space="preserve">Interest/Llog      </t>
  </si>
  <si>
    <t xml:space="preserve">Total Interest and Other/Cyfanswm Llog ac arall  </t>
  </si>
  <si>
    <t xml:space="preserve">Total Net Expenditure/Cyfanswm Gwariant Net                         </t>
  </si>
  <si>
    <t xml:space="preserve">Less Uninvested Balance Brought Forward/Llai'r Balans na fuddsoddwyd a ddygwyd ymlaen </t>
  </si>
  <si>
    <t xml:space="preserve">Less earmarked Rates/Llai'r Cyfraddau a glustnodwyd </t>
  </si>
  <si>
    <t xml:space="preserve">Contribution to / from balances/Cyfraniad i / o falansys                       </t>
  </si>
  <si>
    <t xml:space="preserve">Revised Net Expenditure/Gwariant Net Diwygiedig  </t>
  </si>
  <si>
    <t xml:space="preserve">Summary/Crynodeb </t>
  </si>
  <si>
    <t xml:space="preserve">Prior Year Adjustment/Cyn Addasiad Blwyddyn                                </t>
  </si>
  <si>
    <t xml:space="preserve">Total delegated resources/Cyfanswm adnoddau dirprwyedig          </t>
  </si>
  <si>
    <t xml:space="preserve">Total/Cyfanswm </t>
  </si>
  <si>
    <t xml:space="preserve">Actual Expenditure/Gwariant Cyflawnedig </t>
  </si>
  <si>
    <t xml:space="preserve">Less change in investments/Llai'r newid mewn buddsoddiadau </t>
  </si>
  <si>
    <t xml:space="preserve">Less  Movements  in Temporary Loan/Llai'r Symudiadau â Benthyciadau Dros Dro  </t>
  </si>
  <si>
    <t xml:space="preserve">Less variance in earmarked rates/Llai'r amrywiant â chyfraddau a glustnodir                  </t>
  </si>
  <si>
    <t xml:space="preserve">Statement of Balances Held/Datganiad Balansau       </t>
  </si>
  <si>
    <t xml:space="preserve">Governing Body/Corff Llywodraethu of: </t>
  </si>
  <si>
    <t>Actual Expenditure/ Gwariant Cyflawnedig</t>
  </si>
  <si>
    <t>EA142</t>
  </si>
  <si>
    <t xml:space="preserve">Eastern HS </t>
  </si>
  <si>
    <t xml:space="preserve">School Deficit/Gwariant Ysgol  </t>
  </si>
  <si>
    <t>Pontprennau Primary School</t>
  </si>
  <si>
    <t>EA054</t>
  </si>
  <si>
    <t>EA250</t>
  </si>
  <si>
    <t>Howardian Primary School</t>
  </si>
  <si>
    <t>Glyncoed Primary School</t>
  </si>
  <si>
    <t>Marlborough Primary School</t>
  </si>
  <si>
    <t>Whitchurch Primary  School</t>
  </si>
  <si>
    <t>Balances</t>
  </si>
  <si>
    <t>Exp</t>
  </si>
  <si>
    <t>EA251</t>
  </si>
  <si>
    <t>Ysgol Hamadryad</t>
  </si>
  <si>
    <t>EA143</t>
  </si>
  <si>
    <t>Cardiff West Community High School</t>
  </si>
  <si>
    <t>=VLOOKUP(**,Sheet3!A1:B151,2,FALSE)</t>
  </si>
  <si>
    <t>113FF</t>
  </si>
  <si>
    <t>11GF5</t>
  </si>
  <si>
    <t>1313G</t>
  </si>
  <si>
    <t>144GF</t>
  </si>
  <si>
    <t>1F19G</t>
  </si>
  <si>
    <t>1F818</t>
  </si>
  <si>
    <t>1R83C</t>
  </si>
  <si>
    <t>1RGF3</t>
  </si>
  <si>
    <t>3151F</t>
  </si>
  <si>
    <t>Glyncoed Primary</t>
  </si>
  <si>
    <t>3191G</t>
  </si>
  <si>
    <t>331FC</t>
  </si>
  <si>
    <t>398C4</t>
  </si>
  <si>
    <t>3998C</t>
  </si>
  <si>
    <t>39R1C</t>
  </si>
  <si>
    <t>3C58C</t>
  </si>
  <si>
    <t>3CGGR</t>
  </si>
  <si>
    <t>3CRF8</t>
  </si>
  <si>
    <t>3G958</t>
  </si>
  <si>
    <t>3R15C</t>
  </si>
  <si>
    <t>3RG93</t>
  </si>
  <si>
    <t>4133C</t>
  </si>
  <si>
    <t>41F88</t>
  </si>
  <si>
    <t>43CG3</t>
  </si>
  <si>
    <t>45F19</t>
  </si>
  <si>
    <t>48F81</t>
  </si>
  <si>
    <t>4CC9F</t>
  </si>
  <si>
    <t>4F558</t>
  </si>
  <si>
    <t>4G914</t>
  </si>
  <si>
    <t>Marlborough Primary</t>
  </si>
  <si>
    <t>4GFR9</t>
  </si>
  <si>
    <t>518GR</t>
  </si>
  <si>
    <t>51R8R</t>
  </si>
  <si>
    <t>51R95</t>
  </si>
  <si>
    <t>5491F</t>
  </si>
  <si>
    <t>5959C</t>
  </si>
  <si>
    <t>5C858</t>
  </si>
  <si>
    <t>5CF4G</t>
  </si>
  <si>
    <t>8191C</t>
  </si>
  <si>
    <t>833F5</t>
  </si>
  <si>
    <t>835G1</t>
  </si>
  <si>
    <t>8398G</t>
  </si>
  <si>
    <t>88G8F</t>
  </si>
  <si>
    <t>899CC</t>
  </si>
  <si>
    <t>89R3G</t>
  </si>
  <si>
    <t>8F34F</t>
  </si>
  <si>
    <t>8F91C</t>
  </si>
  <si>
    <t>8G13C</t>
  </si>
  <si>
    <t>9C55G</t>
  </si>
  <si>
    <t>9C9FC</t>
  </si>
  <si>
    <t>9CF8R</t>
  </si>
  <si>
    <t>9F98R</t>
  </si>
  <si>
    <t>9G343</t>
  </si>
  <si>
    <t>9G9GC</t>
  </si>
  <si>
    <t>F3RF9</t>
  </si>
  <si>
    <t>F4R84</t>
  </si>
  <si>
    <t>F895C</t>
  </si>
  <si>
    <t>F8GGR</t>
  </si>
  <si>
    <t>F954G</t>
  </si>
  <si>
    <t>FC155</t>
  </si>
  <si>
    <t>FF39R</t>
  </si>
  <si>
    <t>FRCRC</t>
  </si>
  <si>
    <t>G415R</t>
  </si>
  <si>
    <t>G4GG1</t>
  </si>
  <si>
    <t>G4RFF</t>
  </si>
  <si>
    <t>G5835</t>
  </si>
  <si>
    <t>G83G5</t>
  </si>
  <si>
    <t>G8C8C</t>
  </si>
  <si>
    <t>G8RR3</t>
  </si>
  <si>
    <t>G9R5R</t>
  </si>
  <si>
    <t>GC434</t>
  </si>
  <si>
    <t>GC8FG</t>
  </si>
  <si>
    <t>GCR94</t>
  </si>
  <si>
    <t>GF11G</t>
  </si>
  <si>
    <t>GF1F9</t>
  </si>
  <si>
    <t>GF455</t>
  </si>
  <si>
    <t>GF9C5</t>
  </si>
  <si>
    <t>GG1CC</t>
  </si>
  <si>
    <t>GGG83</t>
  </si>
  <si>
    <t>GGGF4</t>
  </si>
  <si>
    <t>GR15F</t>
  </si>
  <si>
    <t>Whitchurch Primary School</t>
  </si>
  <si>
    <t>GRF81</t>
  </si>
  <si>
    <t>R3C81</t>
  </si>
  <si>
    <t>R4GRC</t>
  </si>
  <si>
    <t>R591R</t>
  </si>
  <si>
    <t>R5C3R</t>
  </si>
  <si>
    <t>RF1G9</t>
  </si>
  <si>
    <t>RF3FF</t>
  </si>
  <si>
    <t>RF919</t>
  </si>
  <si>
    <t>RF9FR</t>
  </si>
  <si>
    <t>ICC Ely</t>
  </si>
  <si>
    <t>RG199</t>
  </si>
  <si>
    <t>RG1F3</t>
  </si>
  <si>
    <t>RRG3F</t>
  </si>
  <si>
    <t>Pontprennau Primary school</t>
  </si>
  <si>
    <t>1F881</t>
  </si>
  <si>
    <t>398G3</t>
  </si>
  <si>
    <t>4F3C3</t>
  </si>
  <si>
    <t>53C81</t>
  </si>
  <si>
    <t>59C59</t>
  </si>
  <si>
    <t>983R5</t>
  </si>
  <si>
    <t>98G9R</t>
  </si>
  <si>
    <t>9C448</t>
  </si>
  <si>
    <t>9F333</t>
  </si>
  <si>
    <t>F198F</t>
  </si>
  <si>
    <t>FC599</t>
  </si>
  <si>
    <t>FCG4G</t>
  </si>
  <si>
    <t>G48C9</t>
  </si>
  <si>
    <t>GF388</t>
  </si>
  <si>
    <t>Eastern High School</t>
  </si>
  <si>
    <t>R86C2</t>
  </si>
  <si>
    <t>RR189</t>
  </si>
  <si>
    <t>RR3CC</t>
  </si>
  <si>
    <t>The Court</t>
  </si>
  <si>
    <t>1F35G</t>
  </si>
  <si>
    <t>Ty Gwyn</t>
  </si>
  <si>
    <t>3414G</t>
  </si>
  <si>
    <t>Riverbank</t>
  </si>
  <si>
    <t>F93F4</t>
  </si>
  <si>
    <t>Meadowbank</t>
  </si>
  <si>
    <t>F9F19</t>
  </si>
  <si>
    <t>Woodlands</t>
  </si>
  <si>
    <t>R44RR</t>
  </si>
  <si>
    <t>Greenhill</t>
  </si>
  <si>
    <t>RG444</t>
  </si>
  <si>
    <t>The Hollies</t>
  </si>
  <si>
    <t>Governor Approved Budget/Cyllideb a Gymeradwywyd gan y Llywodraethwyr</t>
  </si>
  <si>
    <t xml:space="preserve"> Formula Budget</t>
  </si>
  <si>
    <t>Expenditure</t>
  </si>
  <si>
    <t>Available</t>
  </si>
  <si>
    <t>Invest</t>
  </si>
  <si>
    <t>CARDIFF COUNCIL/GYNGOR CAERDYDD</t>
  </si>
  <si>
    <t>Bal Adj</t>
  </si>
  <si>
    <t>Input LFM Pin No in D4</t>
  </si>
  <si>
    <t>&amp; press return.</t>
  </si>
  <si>
    <t>Total Balances 2022 23</t>
  </si>
  <si>
    <t>Invested Balances 2022 23</t>
  </si>
  <si>
    <t>Uninvested Balances 2022 23</t>
  </si>
  <si>
    <t>EA157</t>
  </si>
  <si>
    <t>Total Balances 2023 24</t>
  </si>
  <si>
    <t>Invested Balances 2023 24</t>
  </si>
  <si>
    <t>Uninvested Balances 2023 24</t>
  </si>
  <si>
    <t>SCHOOLS OUTTURN OF EXPENDITURE/CANLYNIAD GWARIANT YSGOLION 2023-2024</t>
  </si>
  <si>
    <t>Total resources available in 2023-2024  / Cyfanswm adnoddau ar gael yn 2023-2024</t>
  </si>
  <si>
    <t>School balances Brought forward from 2022-2023/Balansau ysgol a ddygwyd ymlaen o 2022-2023</t>
  </si>
  <si>
    <t>School Loans Brought forward from 2022-2023/Benthyciadau Ysgol a Ddygwyd ymlaen o 2022-2023</t>
  </si>
  <si>
    <t>Total balance carried forward to 2024-2025/Cyfanswm Balans a ddygwyd ymlaen i 2024-2025</t>
  </si>
  <si>
    <t>Uninvested Balance as at 31st March 2024/Balans na fuddsoddwyd ar 31 Mawrth 2024</t>
  </si>
  <si>
    <t>Invested Balance as at 31st March 2024/Balans a fuddsoddwyd ar 31 Mawrth 2024</t>
  </si>
  <si>
    <t>Outstanding Loans as at 31st March 2024/Benthyciadau dros ben ar 31 Mawrth 2024</t>
  </si>
  <si>
    <t>Total Balances held as at 31st March 2024/Cyfanswm Balansau ar 31 Mawrth 2024</t>
  </si>
  <si>
    <t>Ysgol Gynradd Groeswen</t>
  </si>
  <si>
    <t>GF63C</t>
  </si>
  <si>
    <t>Ysgol Gynradd Gymraeg Groes-wen Primary School</t>
  </si>
  <si>
    <t xml:space="preserve">Ysgol Gynradd Gymraeg Groes-wen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</si>
</sst>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_ ;[Red]\-#,##0.00\ "/>
    <numFmt numFmtId="165" formatCode="#,##0_ ;[Red]\-#,##0\ "/>
    <numFmt numFmtId="166" formatCode="#,##0.000"/>
    <numFmt numFmtId="167" formatCode="#,##0.000_ ;[Red]\-#,##0.000\ "/>
    <numFmt numFmtId="168" formatCode="0.000"/>
    <numFmt numFmtId="169" formatCode="0.00_ ;[Red]\-0.00\ 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7">
    <xf numFmtId="0" fontId="0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1" fillId="0" borderId="0"/>
    <xf numFmtId="0" fontId="15" fillId="0" borderId="0"/>
  </cellStyleXfs>
  <cellXfs count="17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0" borderId="1" xfId="0" applyBorder="1"/>
    <xf numFmtId="3" fontId="0" fillId="0" borderId="2" xfId="0" applyNumberFormat="1" applyBorder="1"/>
    <xf numFmtId="3" fontId="3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7" xfId="0" applyBorder="1"/>
    <xf numFmtId="3" fontId="0" fillId="0" borderId="8" xfId="0" applyNumberFormat="1" applyBorder="1" applyAlignment="1">
      <alignment horizontal="center"/>
    </xf>
    <xf numFmtId="3" fontId="0" fillId="0" borderId="8" xfId="0" applyNumberFormat="1" applyBorder="1"/>
    <xf numFmtId="3" fontId="0" fillId="0" borderId="9" xfId="0" applyNumberFormat="1" applyBorder="1" applyAlignment="1">
      <alignment horizontal="center"/>
    </xf>
    <xf numFmtId="0" fontId="0" fillId="0" borderId="10" xfId="0" applyBorder="1"/>
    <xf numFmtId="3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3" fontId="5" fillId="0" borderId="0" xfId="0" applyNumberFormat="1" applyFont="1"/>
    <xf numFmtId="0" fontId="0" fillId="0" borderId="0" xfId="0" applyAlignment="1">
      <alignment vertical="center" wrapText="1"/>
    </xf>
    <xf numFmtId="2" fontId="0" fillId="0" borderId="0" xfId="0" applyNumberFormat="1"/>
    <xf numFmtId="0" fontId="5" fillId="0" borderId="0" xfId="0" applyFont="1"/>
    <xf numFmtId="3" fontId="3" fillId="0" borderId="0" xfId="0" applyNumberFormat="1" applyFont="1"/>
    <xf numFmtId="0" fontId="3" fillId="0" borderId="4" xfId="0" applyFont="1" applyBorder="1"/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/>
    </xf>
    <xf numFmtId="164" fontId="0" fillId="0" borderId="0" xfId="0" applyNumberFormat="1"/>
    <xf numFmtId="3" fontId="2" fillId="0" borderId="0" xfId="0" applyNumberFormat="1" applyFont="1"/>
    <xf numFmtId="0" fontId="6" fillId="0" borderId="0" xfId="1"/>
    <xf numFmtId="0" fontId="6" fillId="0" borderId="0" xfId="2" quotePrefix="1"/>
    <xf numFmtId="0" fontId="0" fillId="0" borderId="11" xfId="0" applyBorder="1" applyAlignment="1">
      <alignment horizontal="center"/>
    </xf>
    <xf numFmtId="0" fontId="7" fillId="0" borderId="0" xfId="0" applyFont="1" applyAlignment="1">
      <alignment horizontal="left"/>
    </xf>
    <xf numFmtId="38" fontId="0" fillId="0" borderId="0" xfId="0" applyNumberFormat="1"/>
    <xf numFmtId="0" fontId="6" fillId="0" borderId="0" xfId="2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0" fillId="0" borderId="0" xfId="0" quotePrefix="1"/>
    <xf numFmtId="164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38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13" xfId="0" applyNumberFormat="1" applyBorder="1"/>
    <xf numFmtId="0" fontId="2" fillId="0" borderId="0" xfId="0" applyFont="1"/>
    <xf numFmtId="0" fontId="11" fillId="0" borderId="0" xfId="0" applyFont="1"/>
    <xf numFmtId="0" fontId="11" fillId="0" borderId="0" xfId="2" quotePrefix="1" applyFont="1"/>
    <xf numFmtId="0" fontId="11" fillId="0" borderId="0" xfId="2" applyFont="1"/>
    <xf numFmtId="0" fontId="11" fillId="0" borderId="0" xfId="1" applyFont="1"/>
    <xf numFmtId="4" fontId="11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4" fontId="12" fillId="4" borderId="0" xfId="0" applyNumberFormat="1" applyFont="1" applyFill="1" applyAlignment="1">
      <alignment horizontal="center" vertical="center" wrapText="1"/>
    </xf>
    <xf numFmtId="4" fontId="12" fillId="4" borderId="0" xfId="0" applyNumberFormat="1" applyFont="1" applyFill="1" applyAlignment="1">
      <alignment horizontal="center" vertical="center" wrapText="1" shrinkToFit="1"/>
    </xf>
    <xf numFmtId="4" fontId="12" fillId="5" borderId="0" xfId="0" applyNumberFormat="1" applyFont="1" applyFill="1" applyAlignment="1">
      <alignment horizontal="center" vertical="center" wrapText="1"/>
    </xf>
    <xf numFmtId="4" fontId="12" fillId="6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vertical="center" wrapText="1"/>
    </xf>
    <xf numFmtId="164" fontId="11" fillId="0" borderId="0" xfId="0" applyNumberFormat="1" applyFont="1"/>
    <xf numFmtId="164" fontId="11" fillId="0" borderId="0" xfId="0" applyNumberFormat="1" applyFont="1" applyAlignment="1">
      <alignment horizontal="center"/>
    </xf>
    <xf numFmtId="38" fontId="11" fillId="0" borderId="0" xfId="0" applyNumberFormat="1" applyFont="1"/>
    <xf numFmtId="49" fontId="11" fillId="0" borderId="0" xfId="0" applyNumberFormat="1" applyFont="1" applyAlignment="1">
      <alignment horizontal="left"/>
    </xf>
    <xf numFmtId="0" fontId="11" fillId="0" borderId="0" xfId="0" applyFont="1" applyAlignment="1">
      <alignment horizontal="center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4" fontId="11" fillId="0" borderId="0" xfId="0" applyNumberFormat="1" applyFont="1" applyAlignment="1">
      <alignment horizontal="center"/>
    </xf>
    <xf numFmtId="167" fontId="11" fillId="0" borderId="0" xfId="0" applyNumberFormat="1" applyFont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5" fontId="0" fillId="0" borderId="0" xfId="0" applyNumberFormat="1"/>
    <xf numFmtId="167" fontId="10" fillId="0" borderId="0" xfId="0" applyNumberFormat="1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1" fillId="0" borderId="0" xfId="0" applyFont="1" applyAlignment="1" applyProtection="1">
      <alignment horizontal="left" vertical="center" wrapText="1"/>
      <protection hidden="1"/>
    </xf>
    <xf numFmtId="0" fontId="11" fillId="0" borderId="0" xfId="0" applyFont="1" applyProtection="1">
      <protection hidden="1"/>
    </xf>
    <xf numFmtId="164" fontId="11" fillId="0" borderId="0" xfId="0" applyNumberFormat="1" applyFont="1" applyProtection="1">
      <protection hidden="1"/>
    </xf>
    <xf numFmtId="164" fontId="11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1" fillId="0" borderId="12" xfId="0" applyFont="1" applyBorder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164" fontId="11" fillId="0" borderId="0" xfId="3" applyNumberFormat="1" applyFont="1"/>
    <xf numFmtId="38" fontId="11" fillId="0" borderId="0" xfId="0" applyNumberFormat="1" applyFont="1" applyAlignment="1">
      <alignment horizontal="center"/>
    </xf>
    <xf numFmtId="0" fontId="11" fillId="0" borderId="0" xfId="3" applyFont="1"/>
    <xf numFmtId="167" fontId="0" fillId="0" borderId="0" xfId="0" applyNumberFormat="1"/>
    <xf numFmtId="0" fontId="11" fillId="0" borderId="12" xfId="0" applyFont="1" applyBorder="1" applyAlignment="1" applyProtection="1">
      <alignment horizontal="center"/>
      <protection hidden="1"/>
    </xf>
    <xf numFmtId="168" fontId="0" fillId="0" borderId="0" xfId="0" applyNumberFormat="1"/>
    <xf numFmtId="165" fontId="11" fillId="3" borderId="0" xfId="0" applyNumberFormat="1" applyFont="1" applyFill="1"/>
    <xf numFmtId="165" fontId="11" fillId="3" borderId="0" xfId="0" applyNumberFormat="1" applyFont="1" applyFill="1" applyAlignment="1">
      <alignment horizontal="center"/>
    </xf>
    <xf numFmtId="49" fontId="14" fillId="0" borderId="0" xfId="0" applyNumberFormat="1" applyFont="1"/>
    <xf numFmtId="0" fontId="16" fillId="0" borderId="16" xfId="6" applyFont="1" applyBorder="1"/>
    <xf numFmtId="0" fontId="16" fillId="0" borderId="0" xfId="6" applyFont="1"/>
    <xf numFmtId="0" fontId="6" fillId="0" borderId="16" xfId="2" applyBorder="1"/>
    <xf numFmtId="0" fontId="11" fillId="2" borderId="0" xfId="0" applyFont="1" applyFill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3" fontId="11" fillId="0" borderId="0" xfId="0" applyNumberFormat="1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166" fontId="11" fillId="0" borderId="0" xfId="0" applyNumberFormat="1" applyFont="1" applyAlignment="1" applyProtection="1">
      <alignment horizontal="center"/>
      <protection hidden="1"/>
    </xf>
    <xf numFmtId="3" fontId="11" fillId="0" borderId="0" xfId="0" applyNumberFormat="1" applyFont="1" applyProtection="1"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3" fontId="12" fillId="0" borderId="0" xfId="0" applyNumberFormat="1" applyFont="1" applyAlignment="1" applyProtection="1">
      <alignment horizontal="left"/>
      <protection hidden="1"/>
    </xf>
    <xf numFmtId="0" fontId="13" fillId="0" borderId="0" xfId="0" applyFont="1" applyAlignment="1" applyProtection="1">
      <alignment horizontal="left"/>
      <protection hidden="1"/>
    </xf>
    <xf numFmtId="4" fontId="11" fillId="0" borderId="0" xfId="0" applyNumberFormat="1" applyFont="1" applyAlignment="1" applyProtection="1">
      <alignment horizontal="center"/>
      <protection hidden="1"/>
    </xf>
    <xf numFmtId="4" fontId="11" fillId="0" borderId="0" xfId="0" applyNumberFormat="1" applyFont="1" applyAlignment="1" applyProtection="1">
      <alignment horizontal="left"/>
      <protection hidden="1"/>
    </xf>
    <xf numFmtId="4" fontId="11" fillId="0" borderId="0" xfId="0" applyNumberFormat="1" applyFont="1" applyAlignment="1" applyProtection="1">
      <alignment horizontal="center" vertical="center" wrapText="1"/>
      <protection hidden="1"/>
    </xf>
    <xf numFmtId="4" fontId="11" fillId="0" borderId="0" xfId="0" applyNumberFormat="1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0" fontId="10" fillId="0" borderId="0" xfId="0" applyFont="1" applyProtection="1">
      <protection hidden="1"/>
    </xf>
    <xf numFmtId="0" fontId="0" fillId="0" borderId="0" xfId="0" quotePrefix="1" applyProtection="1">
      <protection hidden="1"/>
    </xf>
    <xf numFmtId="3" fontId="11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65" fontId="11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165" fontId="11" fillId="0" borderId="0" xfId="0" applyNumberFormat="1" applyFont="1" applyAlignment="1" applyProtection="1">
      <alignment horizontal="center"/>
      <protection hidden="1"/>
    </xf>
    <xf numFmtId="165" fontId="11" fillId="0" borderId="0" xfId="0" applyNumberFormat="1" applyFont="1" applyProtection="1">
      <protection hidden="1"/>
    </xf>
    <xf numFmtId="165" fontId="11" fillId="0" borderId="1" xfId="0" applyNumberFormat="1" applyFont="1" applyBorder="1" applyAlignment="1" applyProtection="1">
      <alignment horizontal="center"/>
      <protection hidden="1"/>
    </xf>
    <xf numFmtId="1" fontId="11" fillId="0" borderId="0" xfId="0" applyNumberFormat="1" applyFont="1" applyAlignment="1" applyProtection="1">
      <alignment horizontal="center"/>
      <protection hidden="1"/>
    </xf>
    <xf numFmtId="165" fontId="11" fillId="0" borderId="2" xfId="0" applyNumberFormat="1" applyFont="1" applyBorder="1" applyAlignment="1" applyProtection="1">
      <alignment horizontal="center"/>
      <protection hidden="1"/>
    </xf>
    <xf numFmtId="165" fontId="10" fillId="0" borderId="3" xfId="0" applyNumberFormat="1" applyFont="1" applyBorder="1" applyAlignment="1" applyProtection="1">
      <alignment horizontal="center"/>
      <protection hidden="1"/>
    </xf>
    <xf numFmtId="165" fontId="10" fillId="0" borderId="0" xfId="0" applyNumberFormat="1" applyFont="1" applyProtection="1">
      <protection hidden="1"/>
    </xf>
    <xf numFmtId="165" fontId="10" fillId="0" borderId="0" xfId="0" applyNumberFormat="1" applyFont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left" vertical="center" wrapText="1"/>
      <protection hidden="1"/>
    </xf>
    <xf numFmtId="0" fontId="10" fillId="0" borderId="5" xfId="0" applyFont="1" applyBorder="1" applyProtection="1">
      <protection hidden="1"/>
    </xf>
    <xf numFmtId="164" fontId="11" fillId="0" borderId="6" xfId="0" applyNumberFormat="1" applyFont="1" applyBorder="1" applyProtection="1">
      <protection hidden="1"/>
    </xf>
    <xf numFmtId="0" fontId="11" fillId="0" borderId="7" xfId="0" applyFont="1" applyBorder="1" applyAlignment="1" applyProtection="1">
      <alignment horizontal="left" vertical="center" wrapText="1"/>
      <protection hidden="1"/>
    </xf>
    <xf numFmtId="164" fontId="11" fillId="0" borderId="8" xfId="0" applyNumberFormat="1" applyFont="1" applyBorder="1" applyProtection="1">
      <protection hidden="1"/>
    </xf>
    <xf numFmtId="0" fontId="10" fillId="0" borderId="7" xfId="0" applyFont="1" applyBorder="1" applyAlignment="1" applyProtection="1">
      <alignment horizontal="left" vertical="center" wrapText="1"/>
      <protection hidden="1"/>
    </xf>
    <xf numFmtId="164" fontId="11" fillId="0" borderId="8" xfId="0" applyNumberFormat="1" applyFont="1" applyBorder="1" applyAlignment="1" applyProtection="1">
      <alignment horizontal="center"/>
      <protection hidden="1"/>
    </xf>
    <xf numFmtId="165" fontId="11" fillId="0" borderId="8" xfId="0" applyNumberFormat="1" applyFont="1" applyBorder="1" applyAlignment="1" applyProtection="1">
      <alignment horizontal="center"/>
      <protection hidden="1"/>
    </xf>
    <xf numFmtId="165" fontId="10" fillId="0" borderId="8" xfId="0" applyNumberFormat="1" applyFont="1" applyBorder="1" applyAlignment="1" applyProtection="1">
      <alignment horizontal="center"/>
      <protection hidden="1"/>
    </xf>
    <xf numFmtId="0" fontId="11" fillId="0" borderId="10" xfId="0" applyFont="1" applyBorder="1" applyAlignment="1" applyProtection="1">
      <alignment horizontal="left" vertical="center" wrapText="1"/>
      <protection hidden="1"/>
    </xf>
    <xf numFmtId="0" fontId="11" fillId="0" borderId="1" xfId="0" applyFont="1" applyBorder="1" applyProtection="1">
      <protection hidden="1"/>
    </xf>
    <xf numFmtId="165" fontId="11" fillId="0" borderId="11" xfId="0" applyNumberFormat="1" applyFont="1" applyBorder="1" applyProtection="1"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3" fillId="8" borderId="0" xfId="0" applyFont="1" applyFill="1" applyAlignment="1" applyProtection="1">
      <alignment horizontal="left"/>
      <protection hidden="1"/>
    </xf>
    <xf numFmtId="0" fontId="0" fillId="7" borderId="0" xfId="0" applyFill="1" applyProtection="1">
      <protection hidden="1"/>
    </xf>
    <xf numFmtId="3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2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6" fillId="0" borderId="0" xfId="2" quotePrefix="1" applyProtection="1">
      <protection hidden="1"/>
    </xf>
    <xf numFmtId="0" fontId="16" fillId="0" borderId="16" xfId="6" applyFont="1" applyBorder="1" applyProtection="1">
      <protection hidden="1"/>
    </xf>
    <xf numFmtId="0" fontId="6" fillId="0" borderId="0" xfId="2" applyProtection="1">
      <protection hidden="1"/>
    </xf>
    <xf numFmtId="0" fontId="6" fillId="0" borderId="0" xfId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right"/>
      <protection hidden="1"/>
    </xf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7">
    <cellStyle name="Normal" xfId="0" builtinId="0"/>
    <cellStyle name="Normal 2" xfId="4" xr:uid="{00000000-0005-0000-0000-000001000000}"/>
    <cellStyle name="Normal 3" xfId="3" xr:uid="{00000000-0005-0000-0000-000002000000}"/>
    <cellStyle name="Normal 4" xfId="5" xr:uid="{00000000-0005-0000-0000-000003000000}"/>
    <cellStyle name="Normal_May 2006 - Summer 2006" xfId="1" xr:uid="{00000000-0005-0000-0000-000004000000}"/>
    <cellStyle name="Normal_Sept 2005 NOR Summary Report" xfId="2" xr:uid="{00000000-0005-0000-0000-000005000000}"/>
    <cellStyle name="Normal_Sheet1" xfId="6" xr:uid="{887E72B3-2909-4F9A-B0C8-ACC4A1676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211666</xdr:colOff>
      <xdr:row>146</xdr:row>
      <xdr:rowOff>127000</xdr:rowOff>
    </xdr:from>
    <xdr:to>
      <xdr:col>16</xdr:col>
      <xdr:colOff>1402291</xdr:colOff>
      <xdr:row>149</xdr:row>
      <xdr:rowOff>83609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A7B367-2417-ECF9-202C-6F3AD9073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5133" y="32495067"/>
          <a:ext cx="119062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O42"/>
  <sheetViews>
    <sheetView topLeftCell="A7" zoomScale="93" zoomScaleNormal="93" workbookViewId="0">
      <selection activeCell="D5" sqref="D5"/>
    </sheetView>
  </sheetViews>
  <sheetFormatPr defaultRowHeight="12.75" x14ac:dyDescent="0.2"/>
  <cols>
    <col min="1" max="3" width="9.140625" style="114"/>
    <col min="4" max="4" width="15.28515625" style="114" customWidth="1"/>
    <col min="5" max="5" width="25.85546875" style="114" customWidth="1"/>
    <col min="6" max="6" width="12.140625" style="114" customWidth="1"/>
    <col min="7" max="16384" width="9.140625" style="114"/>
  </cols>
  <sheetData>
    <row r="4" spans="1:7" x14ac:dyDescent="0.2">
      <c r="A4" s="114" t="s">
        <v>728</v>
      </c>
      <c r="D4" s="155" t="s">
        <v>686</v>
      </c>
    </row>
    <row r="5" spans="1:7" x14ac:dyDescent="0.2">
      <c r="A5" s="114" t="s">
        <v>729</v>
      </c>
    </row>
    <row r="6" spans="1:7" x14ac:dyDescent="0.2">
      <c r="D6" s="156" t="str">
        <f>VLOOKUP($D$4,PINS!$A$5:$C$146,2,FALSE)</f>
        <v>EA117</v>
      </c>
      <c r="E6" s="156" t="str">
        <f>VLOOKUP($D$4,PINS!$A$5:$C$146,3,FALSE)</f>
        <v>Trowbridge Primary</v>
      </c>
      <c r="G6" s="157" t="str">
        <f>+Report!R5</f>
        <v>Trowbridge Primary</v>
      </c>
    </row>
    <row r="12" spans="1:7" x14ac:dyDescent="0.2">
      <c r="E12" s="158"/>
      <c r="F12" s="159"/>
    </row>
    <row r="13" spans="1:7" x14ac:dyDescent="0.2">
      <c r="E13" s="158"/>
      <c r="F13" s="160"/>
    </row>
    <row r="18" spans="3:15" ht="15" x14ac:dyDescent="0.25">
      <c r="D18" s="161"/>
      <c r="F18" s="162"/>
      <c r="H18" s="161"/>
      <c r="I18" s="158"/>
      <c r="J18" s="163"/>
    </row>
    <row r="19" spans="3:15" x14ac:dyDescent="0.2">
      <c r="C19" s="161"/>
      <c r="D19" s="161"/>
      <c r="F19" s="162"/>
      <c r="H19" s="161"/>
      <c r="J19" s="164"/>
      <c r="M19" s="161"/>
      <c r="O19" s="162"/>
    </row>
    <row r="20" spans="3:15" x14ac:dyDescent="0.2">
      <c r="C20" s="161"/>
      <c r="D20" s="161"/>
      <c r="F20" s="162"/>
      <c r="H20" s="161"/>
      <c r="J20" s="164"/>
      <c r="M20" s="161"/>
      <c r="O20" s="162"/>
    </row>
    <row r="21" spans="3:15" x14ac:dyDescent="0.2">
      <c r="C21" s="161"/>
      <c r="D21" s="161"/>
      <c r="F21" s="162"/>
      <c r="H21" s="161"/>
      <c r="J21" s="164"/>
      <c r="M21" s="161"/>
      <c r="O21" s="162"/>
    </row>
    <row r="22" spans="3:15" x14ac:dyDescent="0.2">
      <c r="C22" s="161"/>
      <c r="D22" s="161"/>
      <c r="F22" s="162"/>
      <c r="H22" s="161"/>
      <c r="M22" s="161"/>
      <c r="O22" s="162"/>
    </row>
    <row r="23" spans="3:15" x14ac:dyDescent="0.2">
      <c r="C23" s="161"/>
      <c r="D23" s="161"/>
      <c r="F23" s="162"/>
      <c r="H23" s="161"/>
      <c r="J23" s="164"/>
      <c r="M23" s="161"/>
      <c r="O23" s="162"/>
    </row>
    <row r="24" spans="3:15" x14ac:dyDescent="0.2">
      <c r="C24" s="161"/>
      <c r="D24" s="161"/>
      <c r="F24" s="162"/>
      <c r="H24" s="161"/>
      <c r="J24" s="164"/>
      <c r="M24" s="161"/>
      <c r="O24" s="162"/>
    </row>
    <row r="25" spans="3:15" x14ac:dyDescent="0.2">
      <c r="C25" s="161"/>
      <c r="D25" s="161"/>
      <c r="F25" s="162"/>
      <c r="M25" s="161"/>
      <c r="O25" s="162"/>
    </row>
    <row r="26" spans="3:15" x14ac:dyDescent="0.2">
      <c r="C26" s="161"/>
      <c r="D26" s="161"/>
      <c r="F26" s="162"/>
      <c r="M26" s="161"/>
      <c r="O26" s="162"/>
    </row>
    <row r="27" spans="3:15" x14ac:dyDescent="0.2">
      <c r="C27" s="161"/>
      <c r="D27" s="161"/>
      <c r="F27" s="162"/>
      <c r="M27" s="161"/>
      <c r="O27" s="162"/>
    </row>
    <row r="28" spans="3:15" x14ac:dyDescent="0.2">
      <c r="C28" s="161"/>
      <c r="D28" s="161"/>
      <c r="F28" s="162"/>
      <c r="M28" s="161"/>
      <c r="O28" s="162"/>
    </row>
    <row r="29" spans="3:15" x14ac:dyDescent="0.2">
      <c r="C29" s="161"/>
      <c r="D29" s="161"/>
      <c r="F29" s="162"/>
      <c r="M29" s="161"/>
      <c r="O29" s="162"/>
    </row>
    <row r="30" spans="3:15" x14ac:dyDescent="0.2">
      <c r="C30" s="161"/>
      <c r="D30" s="161"/>
      <c r="F30" s="162"/>
      <c r="M30" s="161"/>
      <c r="O30" s="162"/>
    </row>
    <row r="31" spans="3:15" x14ac:dyDescent="0.2">
      <c r="C31" s="161"/>
      <c r="D31" s="161"/>
      <c r="F31" s="162"/>
      <c r="M31" s="161"/>
      <c r="O31" s="162"/>
    </row>
    <row r="32" spans="3:15" x14ac:dyDescent="0.2">
      <c r="C32" s="161"/>
      <c r="D32" s="161"/>
      <c r="F32" s="162"/>
      <c r="M32" s="161"/>
      <c r="O32" s="162"/>
    </row>
    <row r="33" spans="3:15" x14ac:dyDescent="0.2">
      <c r="C33" s="161"/>
      <c r="D33" s="161"/>
      <c r="F33" s="162"/>
      <c r="M33" s="161"/>
      <c r="O33" s="162"/>
    </row>
    <row r="34" spans="3:15" x14ac:dyDescent="0.2">
      <c r="C34" s="161"/>
      <c r="D34" s="161"/>
      <c r="F34" s="164"/>
      <c r="M34" s="161"/>
      <c r="O34" s="162"/>
    </row>
    <row r="35" spans="3:15" x14ac:dyDescent="0.2">
      <c r="C35" s="161"/>
      <c r="D35" s="161"/>
      <c r="F35" s="165"/>
      <c r="M35" s="161"/>
      <c r="O35" s="162"/>
    </row>
    <row r="36" spans="3:15" x14ac:dyDescent="0.2">
      <c r="C36" s="161"/>
      <c r="D36" s="161"/>
      <c r="M36" s="161"/>
      <c r="O36" s="162"/>
    </row>
    <row r="37" spans="3:15" x14ac:dyDescent="0.2">
      <c r="C37" s="161"/>
      <c r="D37" s="161"/>
      <c r="F37" s="165"/>
      <c r="M37" s="161"/>
      <c r="O37" s="162"/>
    </row>
    <row r="38" spans="3:15" x14ac:dyDescent="0.2">
      <c r="C38" s="161"/>
      <c r="D38" s="161"/>
      <c r="F38" s="165"/>
      <c r="M38" s="161"/>
      <c r="O38" s="162"/>
    </row>
    <row r="39" spans="3:15" x14ac:dyDescent="0.2">
      <c r="C39" s="161"/>
      <c r="D39" s="161"/>
      <c r="F39" s="165"/>
      <c r="M39" s="161"/>
      <c r="O39" s="162"/>
    </row>
    <row r="40" spans="3:15" x14ac:dyDescent="0.2">
      <c r="C40" s="161"/>
      <c r="D40" s="161"/>
      <c r="F40" s="165"/>
      <c r="M40" s="161"/>
      <c r="O40" s="162"/>
    </row>
    <row r="41" spans="3:15" x14ac:dyDescent="0.2">
      <c r="C41" s="161"/>
      <c r="D41" s="161"/>
      <c r="F41" s="165"/>
      <c r="M41" s="161"/>
      <c r="O41" s="162"/>
    </row>
    <row r="42" spans="3:15" x14ac:dyDescent="0.2">
      <c r="C42" s="161"/>
      <c r="E42" s="162"/>
      <c r="G42" s="161"/>
      <c r="I42" s="162"/>
      <c r="M42" s="161"/>
      <c r="O42" s="162"/>
    </row>
  </sheetData>
  <sheetProtection algorithmName="SHA-512" hashValue="iTqOxs40rC6CawXaM9tUELHThAETNsehGBrxW3/YZYrShWuwdgvnb7ZUbSEKVkD0aqsG7Dp9dLP+IPA3/lgeGg==" saltValue="4qFLlNKPNsXfHi8ts4bXiw==" spinCount="100000" sheet="1" objects="1" scenarios="1"/>
  <protectedRanges>
    <protectedRange sqref="D4" name="Range1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152"/>
  <sheetViews>
    <sheetView tabSelected="1" topLeftCell="N1" zoomScale="75" zoomScaleNormal="75" workbookViewId="0">
      <selection activeCell="Q13" sqref="Q13"/>
    </sheetView>
  </sheetViews>
  <sheetFormatPr defaultRowHeight="12.75" x14ac:dyDescent="0.2"/>
  <cols>
    <col min="1" max="5" width="9.140625" style="114" hidden="1" customWidth="1"/>
    <col min="6" max="6" width="39.42578125" style="114" hidden="1" customWidth="1"/>
    <col min="7" max="7" width="11.28515625" style="114" hidden="1" customWidth="1"/>
    <col min="8" max="8" width="10.140625" style="114" hidden="1" customWidth="1"/>
    <col min="9" max="9" width="11" style="114" hidden="1" customWidth="1"/>
    <col min="10" max="13" width="9.140625" style="114" hidden="1" customWidth="1"/>
    <col min="14" max="14" width="9.140625" style="114"/>
    <col min="15" max="15" width="53.42578125" style="114" customWidth="1"/>
    <col min="16" max="16" width="1.5703125" style="114" customWidth="1"/>
    <col min="17" max="17" width="24.140625" style="114" customWidth="1"/>
    <col min="18" max="18" width="19.7109375" style="115" customWidth="1"/>
    <col min="19" max="19" width="1" style="114" customWidth="1"/>
    <col min="20" max="20" width="20.28515625" style="114" customWidth="1"/>
    <col min="21" max="21" width="21.5703125" style="114" customWidth="1"/>
    <col min="22" max="16384" width="9.140625" style="114"/>
  </cols>
  <sheetData>
    <row r="1" spans="1:22" ht="15" x14ac:dyDescent="0.25">
      <c r="A1" s="111" t="str">
        <f>+Input!D6</f>
        <v>EA117</v>
      </c>
      <c r="B1" s="98"/>
      <c r="C1" s="98" t="s">
        <v>54</v>
      </c>
      <c r="D1" s="98"/>
      <c r="E1" s="93"/>
      <c r="F1" s="112"/>
      <c r="G1" s="113"/>
      <c r="H1" s="113"/>
      <c r="I1" s="113"/>
    </row>
    <row r="2" spans="1:22" ht="15.75" x14ac:dyDescent="0.25">
      <c r="A2" s="93"/>
      <c r="B2" s="98"/>
      <c r="C2" s="98"/>
      <c r="D2" s="98"/>
      <c r="E2" s="93" t="s">
        <v>587</v>
      </c>
      <c r="F2" s="116">
        <f>+Q133-Q142</f>
        <v>-4.9999980838038027E-3</v>
      </c>
      <c r="G2" s="113" t="s">
        <v>55</v>
      </c>
      <c r="H2" s="113" t="s">
        <v>56</v>
      </c>
      <c r="I2" s="113" t="s">
        <v>57</v>
      </c>
      <c r="O2" s="166" t="s">
        <v>726</v>
      </c>
      <c r="P2" s="166"/>
      <c r="Q2" s="166"/>
      <c r="R2" s="166"/>
      <c r="S2" s="166"/>
      <c r="T2" s="166"/>
      <c r="U2" s="166"/>
      <c r="V2" s="114">
        <v>1</v>
      </c>
    </row>
    <row r="3" spans="1:22" ht="15.75" x14ac:dyDescent="0.25">
      <c r="A3" s="93"/>
      <c r="B3" s="93"/>
      <c r="C3" s="93"/>
      <c r="D3" s="93"/>
      <c r="E3" s="93" t="s">
        <v>588</v>
      </c>
      <c r="F3" s="116">
        <f>+U110-R110</f>
        <v>0</v>
      </c>
      <c r="G3" s="93"/>
      <c r="H3" s="93"/>
      <c r="I3" s="93"/>
      <c r="O3" s="166" t="s">
        <v>737</v>
      </c>
      <c r="P3" s="166"/>
      <c r="Q3" s="166"/>
      <c r="R3" s="166"/>
      <c r="S3" s="166"/>
      <c r="T3" s="166"/>
      <c r="U3" s="166"/>
    </row>
    <row r="4" spans="1:22" ht="12" customHeight="1" x14ac:dyDescent="0.25">
      <c r="A4" s="93"/>
      <c r="B4" s="93" t="s">
        <v>166</v>
      </c>
      <c r="C4" s="93" t="s">
        <v>167</v>
      </c>
      <c r="D4" s="93" t="s">
        <v>168</v>
      </c>
      <c r="E4" s="93"/>
      <c r="F4" s="117"/>
      <c r="G4" s="93"/>
      <c r="H4" s="93"/>
      <c r="I4" s="93"/>
      <c r="O4" s="118"/>
      <c r="P4" s="118"/>
      <c r="Q4" s="118"/>
      <c r="R4" s="119"/>
      <c r="S4" s="118"/>
      <c r="T4" s="118"/>
      <c r="U4" s="118"/>
    </row>
    <row r="5" spans="1:22" ht="15.75" x14ac:dyDescent="0.25">
      <c r="A5" s="93"/>
      <c r="B5" s="93"/>
      <c r="C5" s="93"/>
      <c r="D5" s="93"/>
      <c r="E5" s="93"/>
      <c r="F5" s="93"/>
      <c r="G5" s="93"/>
      <c r="H5" s="93"/>
      <c r="I5" s="93"/>
      <c r="O5" s="167" t="s">
        <v>575</v>
      </c>
      <c r="P5" s="167"/>
      <c r="Q5" s="167"/>
      <c r="R5" s="120" t="str">
        <f>VLOOKUP($A$1,Data!$A$7:$B$135,2)</f>
        <v>Trowbridge Primary</v>
      </c>
      <c r="S5" s="120"/>
      <c r="T5" s="120"/>
      <c r="U5" s="121"/>
    </row>
    <row r="6" spans="1:22" ht="15" x14ac:dyDescent="0.25">
      <c r="A6" s="93"/>
      <c r="B6" s="98">
        <v>3</v>
      </c>
      <c r="C6" s="98">
        <v>63</v>
      </c>
      <c r="D6" s="98">
        <v>115</v>
      </c>
      <c r="E6" s="122">
        <v>1</v>
      </c>
      <c r="F6" s="123" t="s">
        <v>0</v>
      </c>
      <c r="G6" s="113">
        <f>VLOOKUP($A$1,Data!$A$7:$GD$135,B6)</f>
        <v>580350.15999999992</v>
      </c>
      <c r="H6" s="113">
        <f>VLOOKUP($A$1,Data!$A$7:$GD$135,C6)</f>
        <v>0</v>
      </c>
      <c r="I6" s="113">
        <f>VLOOKUP($A$1,Data!$A$7:$GD$135,D6)</f>
        <v>579412</v>
      </c>
      <c r="J6" s="115"/>
      <c r="O6" s="93"/>
      <c r="P6" s="93"/>
      <c r="Q6" s="93"/>
      <c r="R6" s="98"/>
      <c r="S6" s="93"/>
      <c r="T6" s="93"/>
      <c r="U6" s="93"/>
    </row>
    <row r="7" spans="1:22" ht="15" x14ac:dyDescent="0.25">
      <c r="A7" s="93"/>
      <c r="B7" s="98">
        <v>4</v>
      </c>
      <c r="C7" s="98">
        <v>64</v>
      </c>
      <c r="D7" s="98">
        <v>116</v>
      </c>
      <c r="E7" s="122">
        <v>2</v>
      </c>
      <c r="F7" s="123" t="s">
        <v>1</v>
      </c>
      <c r="G7" s="113">
        <f>VLOOKUP($A$1,Data!$A$7:$GD$135,B7)</f>
        <v>0</v>
      </c>
      <c r="H7" s="113">
        <f>VLOOKUP($A$1,Data!$A$7:$GD$135,C7)</f>
        <v>0</v>
      </c>
      <c r="I7" s="113">
        <f>VLOOKUP($A$1,Data!$A$7:$GD$135,D7)</f>
        <v>0</v>
      </c>
      <c r="J7" s="115"/>
      <c r="O7" s="93"/>
      <c r="P7" s="93"/>
      <c r="Q7" s="93"/>
      <c r="R7" s="98"/>
      <c r="S7" s="93"/>
      <c r="T7" s="93"/>
      <c r="U7" s="93"/>
    </row>
    <row r="8" spans="1:22" ht="84" customHeight="1" x14ac:dyDescent="0.25">
      <c r="A8" s="93"/>
      <c r="B8" s="98">
        <v>5</v>
      </c>
      <c r="C8" s="98">
        <v>65</v>
      </c>
      <c r="D8" s="98">
        <v>117</v>
      </c>
      <c r="E8" s="124">
        <v>3</v>
      </c>
      <c r="F8" s="125" t="s">
        <v>2</v>
      </c>
      <c r="G8" s="113">
        <f>VLOOKUP($A$1,Data!$A$7:$GD$135,B8)</f>
        <v>0</v>
      </c>
      <c r="H8" s="113">
        <f>VLOOKUP($A$1,Data!$A$7:$GD$135,C8)</f>
        <v>0</v>
      </c>
      <c r="I8" s="113">
        <f>VLOOKUP($A$1,Data!$A$7:$GD$135,D8)</f>
        <v>0</v>
      </c>
      <c r="J8" s="115"/>
      <c r="O8" s="96"/>
      <c r="P8" s="96"/>
      <c r="Q8" s="126" t="s">
        <v>721</v>
      </c>
      <c r="R8" s="96"/>
      <c r="S8" s="96"/>
      <c r="T8" s="126" t="s">
        <v>576</v>
      </c>
      <c r="U8" s="96"/>
    </row>
    <row r="9" spans="1:22" ht="15" x14ac:dyDescent="0.25">
      <c r="A9" s="93"/>
      <c r="B9" s="98">
        <v>6</v>
      </c>
      <c r="C9" s="98">
        <v>66</v>
      </c>
      <c r="D9" s="98">
        <v>118</v>
      </c>
      <c r="E9" s="122">
        <v>4</v>
      </c>
      <c r="F9" s="123" t="s">
        <v>3</v>
      </c>
      <c r="G9" s="113">
        <f>VLOOKUP($A$1,Data!$A$7:$GD$135,B9)</f>
        <v>0</v>
      </c>
      <c r="H9" s="113">
        <f>VLOOKUP($A$1,Data!$A$7:$GD$135,C9)</f>
        <v>0</v>
      </c>
      <c r="I9" s="113">
        <f>VLOOKUP($A$1,Data!$A$7:$GD$135,D9)</f>
        <v>0</v>
      </c>
      <c r="J9" s="115"/>
      <c r="O9" s="93"/>
      <c r="P9" s="93"/>
      <c r="Q9" s="98" t="s">
        <v>173</v>
      </c>
      <c r="R9" s="98" t="s">
        <v>173</v>
      </c>
      <c r="S9" s="93"/>
      <c r="T9" s="98" t="s">
        <v>173</v>
      </c>
      <c r="U9" s="98" t="s">
        <v>173</v>
      </c>
    </row>
    <row r="10" spans="1:22" ht="15" x14ac:dyDescent="0.25">
      <c r="A10" s="93"/>
      <c r="B10" s="98">
        <v>7</v>
      </c>
      <c r="C10" s="98">
        <v>67</v>
      </c>
      <c r="D10" s="98">
        <v>119</v>
      </c>
      <c r="E10" s="122">
        <v>5</v>
      </c>
      <c r="F10" s="123" t="s">
        <v>4</v>
      </c>
      <c r="G10" s="113">
        <f>VLOOKUP($A$1,Data!$A$7:$GD$135,B10)</f>
        <v>20091.429999999902</v>
      </c>
      <c r="H10" s="113">
        <f>VLOOKUP($A$1,Data!$A$7:$GD$135,C10)</f>
        <v>0</v>
      </c>
      <c r="I10" s="113">
        <f>VLOOKUP($A$1,Data!$A$7:$GD$135,D10)</f>
        <v>18354</v>
      </c>
      <c r="J10" s="115"/>
      <c r="O10" s="127" t="s">
        <v>490</v>
      </c>
      <c r="P10" s="128"/>
      <c r="Q10" s="93"/>
      <c r="R10" s="98"/>
      <c r="S10" s="93"/>
      <c r="T10" s="93"/>
      <c r="U10" s="93"/>
      <c r="V10" s="129"/>
    </row>
    <row r="11" spans="1:22" s="131" customFormat="1" ht="15" x14ac:dyDescent="0.2">
      <c r="A11" s="96"/>
      <c r="B11" s="96">
        <v>8</v>
      </c>
      <c r="C11" s="96">
        <v>68</v>
      </c>
      <c r="D11" s="96">
        <v>120</v>
      </c>
      <c r="E11" s="124">
        <v>6</v>
      </c>
      <c r="F11" s="124" t="s">
        <v>5</v>
      </c>
      <c r="G11" s="130">
        <f>VLOOKUP($A$1,Data!$A$7:$GD$135,B11)</f>
        <v>0</v>
      </c>
      <c r="H11" s="130">
        <f>VLOOKUP($A$1,Data!$A$7:$GD$135,C11)</f>
        <v>0</v>
      </c>
      <c r="I11" s="130">
        <f>VLOOKUP($A$1,Data!$A$7:$GD$135,D11)</f>
        <v>0</v>
      </c>
      <c r="O11" s="125" t="s">
        <v>491</v>
      </c>
      <c r="P11" s="96"/>
      <c r="Q11" s="132">
        <f>I6</f>
        <v>579412</v>
      </c>
      <c r="R11" s="132"/>
      <c r="S11" s="132"/>
      <c r="T11" s="132">
        <f>G6</f>
        <v>580350.15999999992</v>
      </c>
      <c r="U11" s="132"/>
      <c r="V11" s="133"/>
    </row>
    <row r="12" spans="1:22" s="131" customFormat="1" ht="30" x14ac:dyDescent="0.2">
      <c r="A12" s="96"/>
      <c r="B12" s="96">
        <v>9</v>
      </c>
      <c r="C12" s="96">
        <v>69</v>
      </c>
      <c r="D12" s="96">
        <v>121</v>
      </c>
      <c r="E12" s="124">
        <v>7</v>
      </c>
      <c r="F12" s="124" t="s">
        <v>6</v>
      </c>
      <c r="G12" s="130">
        <f>VLOOKUP($A$1,Data!$A$7:$GD$135,B12)</f>
        <v>110374.68</v>
      </c>
      <c r="H12" s="130">
        <f>VLOOKUP($A$1,Data!$A$7:$GD$135,C12)</f>
        <v>0</v>
      </c>
      <c r="I12" s="130">
        <f>VLOOKUP($A$1,Data!$A$7:$GD$135,D12)</f>
        <v>110413</v>
      </c>
      <c r="O12" s="125" t="s">
        <v>492</v>
      </c>
      <c r="P12" s="96"/>
      <c r="Q12" s="132">
        <f t="shared" ref="Q12:Q26" si="0">I7</f>
        <v>0</v>
      </c>
      <c r="R12" s="132"/>
      <c r="S12" s="132"/>
      <c r="T12" s="132">
        <f t="shared" ref="T12:T26" si="1">G7</f>
        <v>0</v>
      </c>
      <c r="U12" s="132"/>
      <c r="V12" s="133"/>
    </row>
    <row r="13" spans="1:22" s="131" customFormat="1" ht="30" x14ac:dyDescent="0.2">
      <c r="A13" s="96"/>
      <c r="B13" s="96">
        <v>10</v>
      </c>
      <c r="C13" s="96">
        <v>70</v>
      </c>
      <c r="D13" s="96">
        <v>122</v>
      </c>
      <c r="E13" s="124">
        <v>8</v>
      </c>
      <c r="F13" s="124" t="s">
        <v>7</v>
      </c>
      <c r="G13" s="130">
        <f>VLOOKUP($A$1,Data!$A$7:$GD$135,B13)</f>
        <v>0</v>
      </c>
      <c r="H13" s="130">
        <f>VLOOKUP($A$1,Data!$A$7:$GD$135,C13)</f>
        <v>0</v>
      </c>
      <c r="I13" s="130">
        <f>VLOOKUP($A$1,Data!$A$7:$GD$135,D13)</f>
        <v>0</v>
      </c>
      <c r="O13" s="125" t="s">
        <v>493</v>
      </c>
      <c r="P13" s="96"/>
      <c r="Q13" s="132">
        <f t="shared" si="0"/>
        <v>0</v>
      </c>
      <c r="R13" s="132"/>
      <c r="S13" s="132"/>
      <c r="T13" s="132">
        <f t="shared" si="1"/>
        <v>0</v>
      </c>
      <c r="U13" s="132"/>
      <c r="V13" s="133"/>
    </row>
    <row r="14" spans="1:22" s="131" customFormat="1" ht="15" x14ac:dyDescent="0.2">
      <c r="A14" s="96"/>
      <c r="B14" s="96">
        <v>11</v>
      </c>
      <c r="C14" s="96">
        <v>71</v>
      </c>
      <c r="D14" s="96">
        <v>123</v>
      </c>
      <c r="E14" s="124">
        <v>9</v>
      </c>
      <c r="F14" s="124" t="s">
        <v>8</v>
      </c>
      <c r="G14" s="130">
        <f>VLOOKUP($A$1,Data!$A$7:$GD$135,B14)</f>
        <v>0</v>
      </c>
      <c r="H14" s="130">
        <f>VLOOKUP($A$1,Data!$A$7:$GD$135,C14)</f>
        <v>0</v>
      </c>
      <c r="I14" s="130">
        <f>VLOOKUP($A$1,Data!$A$7:$GD$135,D14)</f>
        <v>0</v>
      </c>
      <c r="O14" s="125" t="s">
        <v>494</v>
      </c>
      <c r="P14" s="96"/>
      <c r="Q14" s="132">
        <f t="shared" si="0"/>
        <v>0</v>
      </c>
      <c r="R14" s="132"/>
      <c r="S14" s="132"/>
      <c r="T14" s="132">
        <f t="shared" si="1"/>
        <v>0</v>
      </c>
      <c r="U14" s="132"/>
      <c r="V14" s="133"/>
    </row>
    <row r="15" spans="1:22" s="131" customFormat="1" ht="15" x14ac:dyDescent="0.2">
      <c r="A15" s="96"/>
      <c r="B15" s="96">
        <v>12</v>
      </c>
      <c r="C15" s="96">
        <v>72</v>
      </c>
      <c r="D15" s="96">
        <v>124</v>
      </c>
      <c r="E15" s="124">
        <v>10</v>
      </c>
      <c r="F15" s="124" t="s">
        <v>9</v>
      </c>
      <c r="G15" s="130">
        <f>VLOOKUP($A$1,Data!$A$7:$GD$135,B15)</f>
        <v>10384.94999999999</v>
      </c>
      <c r="H15" s="130">
        <f>VLOOKUP($A$1,Data!$A$7:$GD$135,C15)</f>
        <v>0</v>
      </c>
      <c r="I15" s="130">
        <f>VLOOKUP($A$1,Data!$A$7:$GD$135,D15)</f>
        <v>10251</v>
      </c>
      <c r="O15" s="125" t="s">
        <v>495</v>
      </c>
      <c r="P15" s="96"/>
      <c r="Q15" s="132">
        <f t="shared" si="0"/>
        <v>18354</v>
      </c>
      <c r="R15" s="132"/>
      <c r="S15" s="132"/>
      <c r="T15" s="132">
        <f t="shared" si="1"/>
        <v>20091.429999999902</v>
      </c>
      <c r="U15" s="132"/>
      <c r="V15" s="133"/>
    </row>
    <row r="16" spans="1:22" s="131" customFormat="1" ht="30" x14ac:dyDescent="0.2">
      <c r="A16" s="96"/>
      <c r="B16" s="96">
        <v>13</v>
      </c>
      <c r="C16" s="96">
        <v>73</v>
      </c>
      <c r="D16" s="96">
        <v>125</v>
      </c>
      <c r="E16" s="124">
        <v>11</v>
      </c>
      <c r="F16" s="124" t="s">
        <v>10</v>
      </c>
      <c r="G16" s="130">
        <f>VLOOKUP($A$1,Data!$A$7:$GD$135,B16)</f>
        <v>0</v>
      </c>
      <c r="H16" s="130">
        <f>VLOOKUP($A$1,Data!$A$7:$GD$135,C16)</f>
        <v>0</v>
      </c>
      <c r="I16" s="130">
        <f>VLOOKUP($A$1,Data!$A$7:$GD$135,D16)</f>
        <v>0</v>
      </c>
      <c r="O16" s="125" t="s">
        <v>496</v>
      </c>
      <c r="P16" s="96"/>
      <c r="Q16" s="132">
        <f t="shared" si="0"/>
        <v>0</v>
      </c>
      <c r="R16" s="132"/>
      <c r="S16" s="132"/>
      <c r="T16" s="132">
        <f t="shared" si="1"/>
        <v>0</v>
      </c>
      <c r="U16" s="132"/>
      <c r="V16" s="133"/>
    </row>
    <row r="17" spans="1:22" s="131" customFormat="1" ht="45" x14ac:dyDescent="0.2">
      <c r="A17" s="96"/>
      <c r="B17" s="96">
        <v>14</v>
      </c>
      <c r="C17" s="96">
        <v>74</v>
      </c>
      <c r="D17" s="96">
        <v>126</v>
      </c>
      <c r="E17" s="124">
        <v>12</v>
      </c>
      <c r="F17" s="124" t="s">
        <v>11</v>
      </c>
      <c r="G17" s="130">
        <f>VLOOKUP($A$1,Data!$A$7:$GD$135,B17)</f>
        <v>36833.979999999981</v>
      </c>
      <c r="H17" s="130">
        <f>VLOOKUP($A$1,Data!$A$7:$GD$135,C17)</f>
        <v>0</v>
      </c>
      <c r="I17" s="130">
        <f>VLOOKUP($A$1,Data!$A$7:$GD$135,D17)</f>
        <v>36324</v>
      </c>
      <c r="O17" s="125" t="s">
        <v>497</v>
      </c>
      <c r="P17" s="96"/>
      <c r="Q17" s="132">
        <f t="shared" si="0"/>
        <v>110413</v>
      </c>
      <c r="R17" s="132"/>
      <c r="S17" s="132"/>
      <c r="T17" s="132">
        <f t="shared" si="1"/>
        <v>110374.68</v>
      </c>
      <c r="U17" s="132"/>
      <c r="V17" s="133"/>
    </row>
    <row r="18" spans="1:22" s="131" customFormat="1" ht="30" x14ac:dyDescent="0.2">
      <c r="A18" s="96"/>
      <c r="B18" s="96">
        <v>15</v>
      </c>
      <c r="C18" s="96">
        <v>75</v>
      </c>
      <c r="D18" s="96">
        <v>127</v>
      </c>
      <c r="E18" s="124">
        <v>13</v>
      </c>
      <c r="F18" s="124" t="s">
        <v>12</v>
      </c>
      <c r="G18" s="130">
        <f>VLOOKUP($A$1,Data!$A$7:$GD$135,B18)</f>
        <v>0</v>
      </c>
      <c r="H18" s="130">
        <f>VLOOKUP($A$1,Data!$A$7:$GD$135,C18)</f>
        <v>0</v>
      </c>
      <c r="I18" s="130">
        <f>VLOOKUP($A$1,Data!$A$7:$GD$135,D18)</f>
        <v>0</v>
      </c>
      <c r="O18" s="125" t="s">
        <v>498</v>
      </c>
      <c r="P18" s="96"/>
      <c r="Q18" s="132">
        <f t="shared" si="0"/>
        <v>0</v>
      </c>
      <c r="R18" s="132"/>
      <c r="S18" s="132"/>
      <c r="T18" s="132">
        <f t="shared" si="1"/>
        <v>0</v>
      </c>
      <c r="U18" s="132"/>
      <c r="V18" s="133"/>
    </row>
    <row r="19" spans="1:22" ht="15" x14ac:dyDescent="0.25">
      <c r="A19" s="93"/>
      <c r="B19" s="98">
        <v>16</v>
      </c>
      <c r="C19" s="98">
        <v>76</v>
      </c>
      <c r="D19" s="98">
        <v>128</v>
      </c>
      <c r="E19" s="122">
        <v>14</v>
      </c>
      <c r="F19" s="123" t="s">
        <v>13</v>
      </c>
      <c r="G19" s="113">
        <f>VLOOKUP($A$1,Data!$A$7:$GD$135,B19)</f>
        <v>66574.16</v>
      </c>
      <c r="H19" s="113">
        <f>VLOOKUP($A$1,Data!$A$7:$GD$135,C19)</f>
        <v>0</v>
      </c>
      <c r="I19" s="113">
        <f>VLOOKUP($A$1,Data!$A$7:$GD$135,D19)</f>
        <v>67360</v>
      </c>
      <c r="J19" s="115"/>
      <c r="O19" s="125" t="s">
        <v>499</v>
      </c>
      <c r="P19" s="93"/>
      <c r="Q19" s="134">
        <f t="shared" si="0"/>
        <v>0</v>
      </c>
      <c r="R19" s="134"/>
      <c r="S19" s="135"/>
      <c r="T19" s="134">
        <f t="shared" si="1"/>
        <v>0</v>
      </c>
      <c r="U19" s="134"/>
      <c r="V19" s="129"/>
    </row>
    <row r="20" spans="1:22" ht="15" x14ac:dyDescent="0.25">
      <c r="A20" s="93"/>
      <c r="B20" s="98">
        <v>17</v>
      </c>
      <c r="C20" s="98">
        <v>77</v>
      </c>
      <c r="D20" s="98">
        <v>129</v>
      </c>
      <c r="E20" s="122">
        <v>15</v>
      </c>
      <c r="F20" s="123" t="s">
        <v>14</v>
      </c>
      <c r="G20" s="113">
        <f>VLOOKUP($A$1,Data!$A$7:$GD$135,B20)</f>
        <v>84207.109999999884</v>
      </c>
      <c r="H20" s="113">
        <f>VLOOKUP($A$1,Data!$A$7:$GD$135,C20)</f>
        <v>0</v>
      </c>
      <c r="I20" s="113">
        <f>VLOOKUP($A$1,Data!$A$7:$GD$135,D20)</f>
        <v>115488</v>
      </c>
      <c r="J20" s="115"/>
      <c r="O20" s="125" t="s">
        <v>500</v>
      </c>
      <c r="P20" s="93"/>
      <c r="Q20" s="134">
        <f t="shared" si="0"/>
        <v>10251</v>
      </c>
      <c r="R20" s="134"/>
      <c r="S20" s="135"/>
      <c r="T20" s="134">
        <f t="shared" si="1"/>
        <v>10384.94999999999</v>
      </c>
      <c r="U20" s="134"/>
      <c r="V20" s="129"/>
    </row>
    <row r="21" spans="1:22" ht="30" x14ac:dyDescent="0.25">
      <c r="A21" s="93"/>
      <c r="B21" s="98">
        <v>18</v>
      </c>
      <c r="C21" s="98">
        <v>78</v>
      </c>
      <c r="D21" s="98">
        <v>130</v>
      </c>
      <c r="E21" s="122">
        <v>15.5</v>
      </c>
      <c r="F21" s="123" t="s">
        <v>15</v>
      </c>
      <c r="G21" s="113">
        <f>VLOOKUP($A$1,Data!$A$7:$GD$135,B21)</f>
        <v>0</v>
      </c>
      <c r="H21" s="113">
        <f>VLOOKUP($A$1,Data!$A$7:$GD$135,C21)</f>
        <v>0</v>
      </c>
      <c r="I21" s="113">
        <f>VLOOKUP($A$1,Data!$A$7:$GD$135,D21)</f>
        <v>0</v>
      </c>
      <c r="J21" s="115"/>
      <c r="O21" s="125" t="s">
        <v>501</v>
      </c>
      <c r="P21" s="93"/>
      <c r="Q21" s="134">
        <f t="shared" si="0"/>
        <v>0</v>
      </c>
      <c r="R21" s="134"/>
      <c r="S21" s="135"/>
      <c r="T21" s="134">
        <f t="shared" si="1"/>
        <v>0</v>
      </c>
      <c r="U21" s="134"/>
      <c r="V21" s="129"/>
    </row>
    <row r="22" spans="1:22" ht="15" x14ac:dyDescent="0.25">
      <c r="A22" s="93"/>
      <c r="B22" s="98">
        <v>19</v>
      </c>
      <c r="C22" s="98">
        <v>79</v>
      </c>
      <c r="D22" s="98">
        <v>131</v>
      </c>
      <c r="E22" s="122">
        <v>16</v>
      </c>
      <c r="F22" s="123" t="s">
        <v>16</v>
      </c>
      <c r="G22" s="113">
        <f>VLOOKUP($A$1,Data!$A$7:$GD$135,B22)</f>
        <v>25701.539999999994</v>
      </c>
      <c r="H22" s="113">
        <f>VLOOKUP($A$1,Data!$A$7:$GD$135,C22)</f>
        <v>0</v>
      </c>
      <c r="I22" s="113">
        <f>VLOOKUP($A$1,Data!$A$7:$GD$135,D22)</f>
        <v>23986</v>
      </c>
      <c r="J22" s="115"/>
      <c r="O22" s="125" t="s">
        <v>502</v>
      </c>
      <c r="P22" s="93"/>
      <c r="Q22" s="134">
        <f>+I17</f>
        <v>36324</v>
      </c>
      <c r="R22" s="134"/>
      <c r="S22" s="135"/>
      <c r="T22" s="134">
        <f>+G17</f>
        <v>36833.979999999981</v>
      </c>
      <c r="U22" s="134"/>
      <c r="V22" s="129"/>
    </row>
    <row r="23" spans="1:22" ht="30" x14ac:dyDescent="0.25">
      <c r="A23" s="93"/>
      <c r="B23" s="98">
        <v>20</v>
      </c>
      <c r="C23" s="98">
        <v>80</v>
      </c>
      <c r="D23" s="98">
        <v>132</v>
      </c>
      <c r="E23" s="122">
        <v>17</v>
      </c>
      <c r="F23" s="123" t="s">
        <v>17</v>
      </c>
      <c r="G23" s="113">
        <f>VLOOKUP($A$1,Data!$A$7:$GD$135,B23)</f>
        <v>9597.0199999999913</v>
      </c>
      <c r="H23" s="113">
        <f>VLOOKUP($A$1,Data!$A$7:$GD$135,C23)</f>
        <v>0</v>
      </c>
      <c r="I23" s="113">
        <f>VLOOKUP($A$1,Data!$A$7:$GD$135,D23)</f>
        <v>9415</v>
      </c>
      <c r="J23" s="115"/>
      <c r="O23" s="125" t="s">
        <v>503</v>
      </c>
      <c r="P23" s="93"/>
      <c r="Q23" s="134">
        <f t="shared" si="0"/>
        <v>0</v>
      </c>
      <c r="R23" s="134"/>
      <c r="S23" s="135"/>
      <c r="T23" s="134">
        <f t="shared" si="1"/>
        <v>0</v>
      </c>
      <c r="U23" s="134"/>
      <c r="V23" s="129"/>
    </row>
    <row r="24" spans="1:22" ht="15" x14ac:dyDescent="0.25">
      <c r="A24" s="93"/>
      <c r="B24" s="98">
        <v>21</v>
      </c>
      <c r="C24" s="98">
        <v>81</v>
      </c>
      <c r="D24" s="98">
        <v>133</v>
      </c>
      <c r="E24" s="122">
        <v>18</v>
      </c>
      <c r="F24" s="123" t="s">
        <v>18</v>
      </c>
      <c r="G24" s="113">
        <f>VLOOKUP($A$1,Data!$A$7:$GD$135,B24)</f>
        <v>510</v>
      </c>
      <c r="H24" s="113">
        <f>VLOOKUP($A$1,Data!$A$7:$GD$135,C24)</f>
        <v>0</v>
      </c>
      <c r="I24" s="113">
        <f>VLOOKUP($A$1,Data!$A$7:$GD$135,D24)</f>
        <v>515</v>
      </c>
      <c r="J24" s="115"/>
      <c r="O24" s="125" t="s">
        <v>504</v>
      </c>
      <c r="P24" s="93"/>
      <c r="Q24" s="134">
        <f t="shared" si="0"/>
        <v>67360</v>
      </c>
      <c r="R24" s="134"/>
      <c r="S24" s="135"/>
      <c r="T24" s="134">
        <f t="shared" si="1"/>
        <v>66574.16</v>
      </c>
      <c r="U24" s="134"/>
      <c r="V24" s="129"/>
    </row>
    <row r="25" spans="1:22" ht="15" x14ac:dyDescent="0.25">
      <c r="A25" s="93"/>
      <c r="B25" s="98">
        <v>22</v>
      </c>
      <c r="C25" s="98">
        <v>82</v>
      </c>
      <c r="D25" s="98">
        <v>134</v>
      </c>
      <c r="E25" s="122">
        <v>19</v>
      </c>
      <c r="F25" s="123" t="s">
        <v>19</v>
      </c>
      <c r="G25" s="113">
        <f>VLOOKUP($A$1,Data!$A$7:$GD$135,B25)</f>
        <v>27529.12999999999</v>
      </c>
      <c r="H25" s="113">
        <f>VLOOKUP($A$1,Data!$A$7:$GD$135,C25)</f>
        <v>0</v>
      </c>
      <c r="I25" s="113">
        <f>VLOOKUP($A$1,Data!$A$7:$GD$135,D25)</f>
        <v>28342</v>
      </c>
      <c r="J25" s="115"/>
      <c r="O25" s="125" t="s">
        <v>505</v>
      </c>
      <c r="P25" s="93"/>
      <c r="Q25" s="134">
        <f>I20</f>
        <v>115488</v>
      </c>
      <c r="R25" s="134"/>
      <c r="S25" s="135"/>
      <c r="T25" s="134">
        <f>G20</f>
        <v>84207.109999999884</v>
      </c>
      <c r="U25" s="134"/>
      <c r="V25" s="129"/>
    </row>
    <row r="26" spans="1:22" ht="15" x14ac:dyDescent="0.25">
      <c r="A26" s="93"/>
      <c r="B26" s="98">
        <v>23</v>
      </c>
      <c r="C26" s="98">
        <v>83</v>
      </c>
      <c r="D26" s="98">
        <v>135</v>
      </c>
      <c r="E26" s="122">
        <v>20</v>
      </c>
      <c r="F26" s="123" t="s">
        <v>20</v>
      </c>
      <c r="G26" s="113">
        <f>VLOOKUP($A$1,Data!$A$7:$GD$135,B26)</f>
        <v>28097.779999999992</v>
      </c>
      <c r="H26" s="113">
        <f>VLOOKUP($A$1,Data!$A$7:$GD$135,C26)</f>
        <v>0</v>
      </c>
      <c r="I26" s="113">
        <f>VLOOKUP($A$1,Data!$A$7:$GD$135,D26)</f>
        <v>33652</v>
      </c>
      <c r="J26" s="115"/>
      <c r="O26" s="125" t="s">
        <v>506</v>
      </c>
      <c r="P26" s="93"/>
      <c r="Q26" s="134">
        <f t="shared" si="0"/>
        <v>0</v>
      </c>
      <c r="R26" s="136"/>
      <c r="S26" s="135"/>
      <c r="T26" s="134">
        <f t="shared" si="1"/>
        <v>0</v>
      </c>
      <c r="U26" s="136"/>
      <c r="V26" s="129"/>
    </row>
    <row r="27" spans="1:22" ht="15" x14ac:dyDescent="0.25">
      <c r="A27" s="93"/>
      <c r="B27" s="98">
        <v>24</v>
      </c>
      <c r="C27" s="98">
        <v>84</v>
      </c>
      <c r="D27" s="98">
        <v>136</v>
      </c>
      <c r="E27" s="122">
        <v>21</v>
      </c>
      <c r="F27" s="123" t="s">
        <v>21</v>
      </c>
      <c r="G27" s="113">
        <f>VLOOKUP($A$1,Data!$A$7:$GD$135,B27)</f>
        <v>20062.5</v>
      </c>
      <c r="H27" s="113">
        <f>VLOOKUP($A$1,Data!$A$7:$GD$135,C27)</f>
        <v>20062.5</v>
      </c>
      <c r="I27" s="113">
        <f>VLOOKUP($A$1,Data!$A$7:$GD$135,D27)</f>
        <v>20062.5</v>
      </c>
      <c r="J27" s="115"/>
      <c r="O27" s="125"/>
      <c r="P27" s="93"/>
      <c r="Q27" s="134"/>
      <c r="R27" s="134"/>
      <c r="S27" s="135"/>
      <c r="T27" s="134"/>
      <c r="U27" s="134"/>
      <c r="V27" s="129"/>
    </row>
    <row r="28" spans="1:22" ht="15" x14ac:dyDescent="0.25">
      <c r="A28" s="93"/>
      <c r="B28" s="98">
        <v>26</v>
      </c>
      <c r="C28" s="98">
        <v>85</v>
      </c>
      <c r="D28" s="98">
        <v>138</v>
      </c>
      <c r="E28" s="122">
        <v>22</v>
      </c>
      <c r="F28" s="123" t="s">
        <v>23</v>
      </c>
      <c r="G28" s="113">
        <f>VLOOKUP($A$1,Data!$A$7:$GD$135,B28)</f>
        <v>2204.2199999999898</v>
      </c>
      <c r="H28" s="113">
        <f>VLOOKUP($A$1,Data!$A$7:$GD$135,C28)</f>
        <v>0</v>
      </c>
      <c r="I28" s="113">
        <f>VLOOKUP($A$1,Data!$A$7:$GD$135,D28)</f>
        <v>2680</v>
      </c>
      <c r="J28" s="115"/>
      <c r="O28" s="127" t="s">
        <v>507</v>
      </c>
      <c r="P28" s="128"/>
      <c r="Q28" s="134"/>
      <c r="R28" s="134">
        <f>SUM(Q11:Q26)</f>
        <v>937602</v>
      </c>
      <c r="S28" s="135"/>
      <c r="T28" s="134"/>
      <c r="U28" s="134">
        <f>SUM(T11:T26)</f>
        <v>908816.46999999962</v>
      </c>
      <c r="V28" s="129"/>
    </row>
    <row r="29" spans="1:22" ht="15" x14ac:dyDescent="0.25">
      <c r="A29" s="93"/>
      <c r="B29" s="98">
        <v>25</v>
      </c>
      <c r="C29" s="98">
        <v>86</v>
      </c>
      <c r="D29" s="98">
        <v>137</v>
      </c>
      <c r="E29" s="122">
        <v>23</v>
      </c>
      <c r="F29" s="123" t="s">
        <v>22</v>
      </c>
      <c r="G29" s="113">
        <f>VLOOKUP($A$1,Data!$A$7:$GD$135,B29)</f>
        <v>15839.75</v>
      </c>
      <c r="H29" s="113">
        <f>VLOOKUP($A$1,Data!$A$7:$GD$135,C29)</f>
        <v>0</v>
      </c>
      <c r="I29" s="113">
        <f>VLOOKUP($A$1,Data!$A$7:$GD$135,D29)</f>
        <v>10184</v>
      </c>
      <c r="J29" s="115"/>
      <c r="O29" s="127"/>
      <c r="P29" s="128"/>
      <c r="Q29" s="134"/>
      <c r="R29" s="134"/>
      <c r="S29" s="135"/>
      <c r="T29" s="134"/>
      <c r="U29" s="134"/>
      <c r="V29" s="129"/>
    </row>
    <row r="30" spans="1:22" ht="15" x14ac:dyDescent="0.25">
      <c r="A30" s="93"/>
      <c r="B30" s="98">
        <v>27</v>
      </c>
      <c r="C30" s="98">
        <v>87</v>
      </c>
      <c r="D30" s="98">
        <v>139</v>
      </c>
      <c r="E30" s="122">
        <v>25</v>
      </c>
      <c r="F30" s="123" t="s">
        <v>24</v>
      </c>
      <c r="G30" s="113">
        <f>VLOOKUP($A$1,Data!$A$7:$GD$135,B30)</f>
        <v>557.63</v>
      </c>
      <c r="H30" s="113">
        <f>VLOOKUP($A$1,Data!$A$7:$GD$135,C30)</f>
        <v>0</v>
      </c>
      <c r="I30" s="113">
        <f>VLOOKUP($A$1,Data!$A$7:$GD$135,D30)</f>
        <v>0</v>
      </c>
      <c r="J30" s="115"/>
      <c r="O30" s="92"/>
      <c r="P30" s="93"/>
      <c r="Q30" s="134"/>
      <c r="R30" s="134"/>
      <c r="S30" s="135"/>
      <c r="T30" s="134"/>
      <c r="U30" s="134"/>
      <c r="V30" s="129"/>
    </row>
    <row r="31" spans="1:22" ht="15" x14ac:dyDescent="0.25">
      <c r="A31" s="93"/>
      <c r="B31" s="98">
        <v>28</v>
      </c>
      <c r="C31" s="98">
        <v>88</v>
      </c>
      <c r="D31" s="98">
        <v>140</v>
      </c>
      <c r="E31" s="122">
        <v>26</v>
      </c>
      <c r="F31" s="123" t="s">
        <v>25</v>
      </c>
      <c r="G31" s="113">
        <f>VLOOKUP($A$1,Data!$A$7:$GD$135,B31)</f>
        <v>0</v>
      </c>
      <c r="H31" s="113">
        <f>VLOOKUP($A$1,Data!$A$7:$GD$135,C31)</f>
        <v>0</v>
      </c>
      <c r="I31" s="113">
        <f>VLOOKUP($A$1,Data!$A$7:$GD$135,D31)</f>
        <v>0</v>
      </c>
      <c r="J31" s="115"/>
      <c r="O31" s="127" t="s">
        <v>508</v>
      </c>
      <c r="P31" s="128"/>
      <c r="Q31" s="134"/>
      <c r="R31" s="134"/>
      <c r="S31" s="135"/>
      <c r="T31" s="134"/>
      <c r="U31" s="134"/>
      <c r="V31" s="129"/>
    </row>
    <row r="32" spans="1:22" ht="15" x14ac:dyDescent="0.25">
      <c r="A32" s="93"/>
      <c r="B32" s="98">
        <v>29</v>
      </c>
      <c r="C32" s="98">
        <v>89</v>
      </c>
      <c r="D32" s="98">
        <v>141</v>
      </c>
      <c r="E32" s="122">
        <v>27</v>
      </c>
      <c r="F32" s="123" t="s">
        <v>26</v>
      </c>
      <c r="G32" s="113">
        <f>VLOOKUP($A$1,Data!$A$7:$GD$135,B32)</f>
        <v>256.71000000000004</v>
      </c>
      <c r="H32" s="113">
        <f>VLOOKUP($A$1,Data!$A$7:$GD$135,C32)</f>
        <v>0</v>
      </c>
      <c r="I32" s="113">
        <f>VLOOKUP($A$1,Data!$A$7:$GD$135,D32)</f>
        <v>500</v>
      </c>
      <c r="J32" s="115"/>
      <c r="O32" s="125" t="s">
        <v>509</v>
      </c>
      <c r="P32" s="93"/>
      <c r="Q32" s="134">
        <f>+I22</f>
        <v>23986</v>
      </c>
      <c r="R32" s="134"/>
      <c r="S32" s="135"/>
      <c r="T32" s="134">
        <f>+G22</f>
        <v>25701.539999999994</v>
      </c>
      <c r="U32" s="134"/>
      <c r="V32" s="129"/>
    </row>
    <row r="33" spans="1:22" ht="15" x14ac:dyDescent="0.25">
      <c r="A33" s="93"/>
      <c r="B33" s="98">
        <v>30</v>
      </c>
      <c r="C33" s="98">
        <v>90</v>
      </c>
      <c r="D33" s="98">
        <v>142</v>
      </c>
      <c r="E33" s="122">
        <v>29</v>
      </c>
      <c r="F33" s="123" t="s">
        <v>27</v>
      </c>
      <c r="G33" s="113">
        <f>VLOOKUP($A$1,Data!$A$7:$GD$135,B33)</f>
        <v>9327.5799999999908</v>
      </c>
      <c r="H33" s="113">
        <f>VLOOKUP($A$1,Data!$A$7:$GD$135,C33)</f>
        <v>0</v>
      </c>
      <c r="I33" s="113">
        <f>VLOOKUP($A$1,Data!$A$7:$GD$135,D33)</f>
        <v>15000</v>
      </c>
      <c r="J33" s="115"/>
      <c r="O33" s="125" t="s">
        <v>510</v>
      </c>
      <c r="P33" s="93"/>
      <c r="Q33" s="134">
        <f t="shared" ref="Q33:Q37" si="2">I23</f>
        <v>9415</v>
      </c>
      <c r="R33" s="134"/>
      <c r="S33" s="135"/>
      <c r="T33" s="134">
        <f t="shared" ref="T33:T37" si="3">+G23</f>
        <v>9597.0199999999913</v>
      </c>
      <c r="U33" s="134"/>
      <c r="V33" s="129"/>
    </row>
    <row r="34" spans="1:22" ht="15" x14ac:dyDescent="0.25">
      <c r="A34" s="93"/>
      <c r="B34" s="98">
        <v>31</v>
      </c>
      <c r="C34" s="98">
        <v>91</v>
      </c>
      <c r="D34" s="98">
        <v>143</v>
      </c>
      <c r="E34" s="122">
        <v>30</v>
      </c>
      <c r="F34" s="123" t="s">
        <v>28</v>
      </c>
      <c r="G34" s="113">
        <f>VLOOKUP($A$1,Data!$A$7:$GD$135,B34)</f>
        <v>4629.75</v>
      </c>
      <c r="H34" s="113">
        <f>VLOOKUP($A$1,Data!$A$7:$GD$135,C34)</f>
        <v>0</v>
      </c>
      <c r="I34" s="113">
        <f>VLOOKUP($A$1,Data!$A$7:$GD$135,D34)</f>
        <v>3670</v>
      </c>
      <c r="J34" s="115"/>
      <c r="O34" s="125" t="s">
        <v>511</v>
      </c>
      <c r="P34" s="93"/>
      <c r="Q34" s="134">
        <f t="shared" si="2"/>
        <v>515</v>
      </c>
      <c r="R34" s="134"/>
      <c r="S34" s="135"/>
      <c r="T34" s="134">
        <f t="shared" si="3"/>
        <v>510</v>
      </c>
      <c r="U34" s="134"/>
      <c r="V34" s="129"/>
    </row>
    <row r="35" spans="1:22" ht="15" x14ac:dyDescent="0.25">
      <c r="A35" s="93"/>
      <c r="B35" s="98">
        <v>32</v>
      </c>
      <c r="C35" s="98">
        <v>92</v>
      </c>
      <c r="D35" s="98">
        <v>144</v>
      </c>
      <c r="E35" s="122">
        <v>31</v>
      </c>
      <c r="F35" s="123" t="s">
        <v>29</v>
      </c>
      <c r="G35" s="113">
        <f>VLOOKUP($A$1,Data!$A$7:$GD$135,B35)</f>
        <v>0</v>
      </c>
      <c r="H35" s="113">
        <f>VLOOKUP($A$1,Data!$A$7:$GD$135,C35)</f>
        <v>0</v>
      </c>
      <c r="I35" s="113">
        <f>VLOOKUP($A$1,Data!$A$7:$GD$135,D35)</f>
        <v>0</v>
      </c>
      <c r="J35" s="115"/>
      <c r="O35" s="125" t="s">
        <v>512</v>
      </c>
      <c r="P35" s="93"/>
      <c r="Q35" s="134">
        <f t="shared" si="2"/>
        <v>28342</v>
      </c>
      <c r="R35" s="134"/>
      <c r="S35" s="135"/>
      <c r="T35" s="134">
        <f t="shared" si="3"/>
        <v>27529.12999999999</v>
      </c>
      <c r="U35" s="134"/>
      <c r="V35" s="129"/>
    </row>
    <row r="36" spans="1:22" ht="15" x14ac:dyDescent="0.25">
      <c r="A36" s="93"/>
      <c r="B36" s="98">
        <v>33</v>
      </c>
      <c r="C36" s="98">
        <v>93</v>
      </c>
      <c r="D36" s="98">
        <v>145</v>
      </c>
      <c r="E36" s="122">
        <v>32</v>
      </c>
      <c r="F36" s="123" t="s">
        <v>30</v>
      </c>
      <c r="G36" s="113">
        <f>VLOOKUP($A$1,Data!$A$7:$GD$135,B36)</f>
        <v>1323.18</v>
      </c>
      <c r="H36" s="113">
        <f>VLOOKUP($A$1,Data!$A$7:$GD$135,C36)</f>
        <v>0</v>
      </c>
      <c r="I36" s="113">
        <f>VLOOKUP($A$1,Data!$A$7:$GD$135,D36)</f>
        <v>1020</v>
      </c>
      <c r="J36" s="115"/>
      <c r="O36" s="125" t="s">
        <v>513</v>
      </c>
      <c r="P36" s="93"/>
      <c r="Q36" s="134">
        <f t="shared" si="2"/>
        <v>33652</v>
      </c>
      <c r="R36" s="134"/>
      <c r="S36" s="135"/>
      <c r="T36" s="134">
        <f t="shared" si="3"/>
        <v>28097.779999999992</v>
      </c>
      <c r="U36" s="134"/>
      <c r="V36" s="129"/>
    </row>
    <row r="37" spans="1:22" ht="15" x14ac:dyDescent="0.25">
      <c r="A37" s="93"/>
      <c r="B37" s="98">
        <v>34</v>
      </c>
      <c r="C37" s="98">
        <v>94</v>
      </c>
      <c r="D37" s="98">
        <v>146</v>
      </c>
      <c r="E37" s="122">
        <v>33</v>
      </c>
      <c r="F37" s="123" t="s">
        <v>31</v>
      </c>
      <c r="G37" s="113">
        <f>VLOOKUP($A$1,Data!$A$7:$GD$135,B37)</f>
        <v>0</v>
      </c>
      <c r="H37" s="113">
        <f>VLOOKUP($A$1,Data!$A$7:$GD$135,C37)</f>
        <v>788947.5</v>
      </c>
      <c r="I37" s="113">
        <f>VLOOKUP($A$1,Data!$A$7:$GD$135,D37)</f>
        <v>1155.6250000010477</v>
      </c>
      <c r="J37" s="115"/>
      <c r="O37" s="125" t="s">
        <v>514</v>
      </c>
      <c r="P37" s="93"/>
      <c r="Q37" s="134">
        <f t="shared" si="2"/>
        <v>20062.5</v>
      </c>
      <c r="R37" s="134"/>
      <c r="S37" s="135"/>
      <c r="T37" s="134">
        <f t="shared" si="3"/>
        <v>20062.5</v>
      </c>
      <c r="U37" s="134"/>
      <c r="V37" s="129"/>
    </row>
    <row r="38" spans="1:22" ht="15" x14ac:dyDescent="0.25">
      <c r="A38" s="93"/>
      <c r="B38" s="98">
        <v>35</v>
      </c>
      <c r="C38" s="98">
        <v>95</v>
      </c>
      <c r="D38" s="98">
        <v>147</v>
      </c>
      <c r="E38" s="122">
        <v>34</v>
      </c>
      <c r="F38" s="123" t="s">
        <v>32</v>
      </c>
      <c r="G38" s="113">
        <f>VLOOKUP($A$1,Data!$A$7:$GD$135,B38)</f>
        <v>4349.5599999999904</v>
      </c>
      <c r="H38" s="113">
        <f>VLOOKUP($A$1,Data!$A$7:$GD$135,C38)</f>
        <v>0</v>
      </c>
      <c r="I38" s="113">
        <f>VLOOKUP($A$1,Data!$A$7:$GD$135,D38)</f>
        <v>5887</v>
      </c>
      <c r="J38" s="115"/>
      <c r="O38" s="125" t="s">
        <v>515</v>
      </c>
      <c r="P38" s="93"/>
      <c r="Q38" s="134">
        <f>I29</f>
        <v>10184</v>
      </c>
      <c r="R38" s="134"/>
      <c r="S38" s="135"/>
      <c r="T38" s="134">
        <f>+G29</f>
        <v>15839.75</v>
      </c>
      <c r="U38" s="134"/>
      <c r="V38" s="129"/>
    </row>
    <row r="39" spans="1:22" ht="15" x14ac:dyDescent="0.25">
      <c r="A39" s="93"/>
      <c r="B39" s="98">
        <v>36</v>
      </c>
      <c r="C39" s="98">
        <v>96</v>
      </c>
      <c r="D39" s="98">
        <v>148</v>
      </c>
      <c r="E39" s="122">
        <v>35</v>
      </c>
      <c r="F39" s="123" t="s">
        <v>33</v>
      </c>
      <c r="G39" s="113">
        <f>VLOOKUP($A$1,Data!$A$7:$GD$135,B39)</f>
        <v>0</v>
      </c>
      <c r="H39" s="113">
        <f>VLOOKUP($A$1,Data!$A$7:$GD$135,C39)</f>
        <v>0</v>
      </c>
      <c r="I39" s="113">
        <f>VLOOKUP($A$1,Data!$A$7:$GD$135,D39)</f>
        <v>0</v>
      </c>
      <c r="J39" s="115"/>
      <c r="O39" s="125" t="s">
        <v>516</v>
      </c>
      <c r="P39" s="93"/>
      <c r="Q39" s="134">
        <f>I28</f>
        <v>2680</v>
      </c>
      <c r="R39" s="136"/>
      <c r="S39" s="135"/>
      <c r="T39" s="134">
        <f>+G28</f>
        <v>2204.2199999999898</v>
      </c>
      <c r="U39" s="136"/>
      <c r="V39" s="129"/>
    </row>
    <row r="40" spans="1:22" ht="15" x14ac:dyDescent="0.25">
      <c r="A40" s="93"/>
      <c r="B40" s="98">
        <v>37</v>
      </c>
      <c r="C40" s="98">
        <v>97</v>
      </c>
      <c r="D40" s="98">
        <v>149</v>
      </c>
      <c r="E40" s="122">
        <v>36</v>
      </c>
      <c r="F40" s="123" t="s">
        <v>34</v>
      </c>
      <c r="G40" s="113">
        <f>VLOOKUP($A$1,Data!$A$7:$GD$135,B40)</f>
        <v>0</v>
      </c>
      <c r="H40" s="113">
        <f>VLOOKUP($A$1,Data!$A$7:$GD$135,C40)</f>
        <v>0</v>
      </c>
      <c r="I40" s="113">
        <f>VLOOKUP($A$1,Data!$A$7:$GD$135,D40)</f>
        <v>0</v>
      </c>
      <c r="J40" s="115"/>
      <c r="O40" s="125"/>
      <c r="P40" s="93"/>
      <c r="Q40" s="134"/>
      <c r="R40" s="134"/>
      <c r="S40" s="135"/>
      <c r="T40" s="134"/>
      <c r="U40" s="134"/>
      <c r="V40" s="129"/>
    </row>
    <row r="41" spans="1:22" ht="15" x14ac:dyDescent="0.25">
      <c r="A41" s="93"/>
      <c r="B41" s="98">
        <v>38</v>
      </c>
      <c r="C41" s="98">
        <v>98</v>
      </c>
      <c r="D41" s="98">
        <v>150</v>
      </c>
      <c r="E41" s="122">
        <v>37</v>
      </c>
      <c r="F41" s="123" t="s">
        <v>35</v>
      </c>
      <c r="G41" s="113">
        <f>VLOOKUP($A$1,Data!$A$7:$GD$135,B41)</f>
        <v>870</v>
      </c>
      <c r="H41" s="113">
        <f>VLOOKUP($A$1,Data!$A$7:$GD$135,C41)</f>
        <v>0</v>
      </c>
      <c r="I41" s="113">
        <f>VLOOKUP($A$1,Data!$A$7:$GD$135,D41)</f>
        <v>2800</v>
      </c>
      <c r="J41" s="115"/>
      <c r="O41" s="127" t="s">
        <v>517</v>
      </c>
      <c r="P41" s="128"/>
      <c r="Q41" s="134"/>
      <c r="R41" s="134">
        <f>SUM(Q32:Q39)</f>
        <v>128836.5</v>
      </c>
      <c r="S41" s="135"/>
      <c r="T41" s="134"/>
      <c r="U41" s="134">
        <f>SUM(T32:T39)</f>
        <v>129541.93999999996</v>
      </c>
      <c r="V41" s="129"/>
    </row>
    <row r="42" spans="1:22" ht="15" x14ac:dyDescent="0.25">
      <c r="A42" s="93"/>
      <c r="B42" s="98">
        <v>39</v>
      </c>
      <c r="C42" s="98">
        <v>99</v>
      </c>
      <c r="D42" s="98">
        <v>151</v>
      </c>
      <c r="E42" s="122">
        <v>38</v>
      </c>
      <c r="F42" s="123" t="s">
        <v>36</v>
      </c>
      <c r="G42" s="113">
        <f>VLOOKUP($A$1,Data!$A$7:$GD$135,B42)</f>
        <v>812.59</v>
      </c>
      <c r="H42" s="113">
        <f>VLOOKUP($A$1,Data!$A$7:$GD$135,C42)</f>
        <v>0</v>
      </c>
      <c r="I42" s="113">
        <f>VLOOKUP($A$1,Data!$A$7:$GD$135,D42)</f>
        <v>900</v>
      </c>
      <c r="J42" s="115"/>
      <c r="O42" s="127"/>
      <c r="P42" s="93"/>
      <c r="Q42" s="134"/>
      <c r="R42" s="134"/>
      <c r="S42" s="135"/>
      <c r="T42" s="134"/>
      <c r="U42" s="134"/>
      <c r="V42" s="129"/>
    </row>
    <row r="43" spans="1:22" ht="15" x14ac:dyDescent="0.25">
      <c r="A43" s="93"/>
      <c r="B43" s="98">
        <v>40</v>
      </c>
      <c r="C43" s="98">
        <v>100</v>
      </c>
      <c r="D43" s="98">
        <v>152</v>
      </c>
      <c r="E43" s="122">
        <v>39</v>
      </c>
      <c r="F43" s="123" t="s">
        <v>37</v>
      </c>
      <c r="G43" s="113">
        <f>VLOOKUP($A$1,Data!$A$7:$GD$135,B43)</f>
        <v>4036.5</v>
      </c>
      <c r="H43" s="113">
        <f>VLOOKUP($A$1,Data!$A$7:$GD$135,C43)</f>
        <v>0</v>
      </c>
      <c r="I43" s="113">
        <f>VLOOKUP($A$1,Data!$A$7:$GD$135,D43)</f>
        <v>4171</v>
      </c>
      <c r="J43" s="115"/>
      <c r="O43" s="92"/>
      <c r="P43" s="128"/>
      <c r="Q43" s="134"/>
      <c r="R43" s="134"/>
      <c r="S43" s="135"/>
      <c r="T43" s="134"/>
      <c r="U43" s="134"/>
      <c r="V43" s="129"/>
    </row>
    <row r="44" spans="1:22" ht="15" x14ac:dyDescent="0.25">
      <c r="A44" s="93"/>
      <c r="B44" s="98">
        <v>41</v>
      </c>
      <c r="C44" s="98">
        <v>101</v>
      </c>
      <c r="D44" s="98">
        <v>153</v>
      </c>
      <c r="E44" s="122">
        <v>40</v>
      </c>
      <c r="F44" s="123" t="s">
        <v>38</v>
      </c>
      <c r="G44" s="113">
        <f>VLOOKUP($A$1,Data!$A$7:$GD$135,B44)</f>
        <v>4264.5200000000004</v>
      </c>
      <c r="H44" s="113">
        <f>VLOOKUP($A$1,Data!$A$7:$GD$135,C44)</f>
        <v>0</v>
      </c>
      <c r="I44" s="113">
        <f>VLOOKUP($A$1,Data!$A$7:$GD$135,D44)</f>
        <v>5750</v>
      </c>
      <c r="J44" s="115"/>
      <c r="O44" s="127" t="s">
        <v>518</v>
      </c>
      <c r="P44" s="128"/>
      <c r="Q44" s="134"/>
      <c r="R44" s="134"/>
      <c r="S44" s="135"/>
      <c r="T44" s="134"/>
      <c r="U44" s="134"/>
      <c r="V44" s="129"/>
    </row>
    <row r="45" spans="1:22" ht="15" x14ac:dyDescent="0.25">
      <c r="A45" s="93"/>
      <c r="B45" s="98">
        <v>42</v>
      </c>
      <c r="C45" s="98">
        <v>102</v>
      </c>
      <c r="D45" s="98">
        <v>154</v>
      </c>
      <c r="E45" s="122">
        <v>41</v>
      </c>
      <c r="F45" s="123" t="s">
        <v>39</v>
      </c>
      <c r="G45" s="113">
        <f>VLOOKUP($A$1,Data!$A$7:$GD$135,B45)</f>
        <v>0</v>
      </c>
      <c r="H45" s="113">
        <f>VLOOKUP($A$1,Data!$A$7:$GD$135,C45)</f>
        <v>0</v>
      </c>
      <c r="I45" s="113">
        <f>VLOOKUP($A$1,Data!$A$7:$GD$135,D45)</f>
        <v>0</v>
      </c>
      <c r="J45" s="115"/>
      <c r="O45" s="125" t="s">
        <v>519</v>
      </c>
      <c r="P45" s="93"/>
      <c r="Q45" s="134">
        <f>+I30</f>
        <v>0</v>
      </c>
      <c r="R45" s="134"/>
      <c r="S45" s="135"/>
      <c r="T45" s="134">
        <f>+G30</f>
        <v>557.63</v>
      </c>
      <c r="U45" s="134"/>
      <c r="V45" s="129"/>
    </row>
    <row r="46" spans="1:22" ht="15" x14ac:dyDescent="0.25">
      <c r="A46" s="93"/>
      <c r="B46" s="98">
        <v>43</v>
      </c>
      <c r="C46" s="98">
        <v>103</v>
      </c>
      <c r="D46" s="98">
        <v>155</v>
      </c>
      <c r="E46" s="122">
        <v>43</v>
      </c>
      <c r="F46" s="123" t="s">
        <v>40</v>
      </c>
      <c r="G46" s="113">
        <f>VLOOKUP($A$1,Data!$A$7:$GD$135,B46)</f>
        <v>65</v>
      </c>
      <c r="H46" s="113">
        <f>VLOOKUP($A$1,Data!$A$7:$GD$135,C46)</f>
        <v>0</v>
      </c>
      <c r="I46" s="113">
        <f>VLOOKUP($A$1,Data!$A$7:$GD$135,D46)</f>
        <v>0</v>
      </c>
      <c r="J46" s="115"/>
      <c r="O46" s="125" t="s">
        <v>520</v>
      </c>
      <c r="P46" s="93"/>
      <c r="Q46" s="134">
        <f>+I31</f>
        <v>0</v>
      </c>
      <c r="R46" s="134"/>
      <c r="S46" s="135"/>
      <c r="T46" s="134">
        <f>+G31</f>
        <v>0</v>
      </c>
      <c r="U46" s="134"/>
      <c r="V46" s="129"/>
    </row>
    <row r="47" spans="1:22" ht="15" x14ac:dyDescent="0.25">
      <c r="A47" s="93"/>
      <c r="B47" s="98">
        <v>44</v>
      </c>
      <c r="C47" s="98">
        <v>104</v>
      </c>
      <c r="D47" s="98">
        <v>156</v>
      </c>
      <c r="E47" s="122">
        <v>45</v>
      </c>
      <c r="F47" s="123" t="s">
        <v>41</v>
      </c>
      <c r="G47" s="113">
        <f>VLOOKUP($A$1,Data!$A$7:$GD$135,B47)</f>
        <v>0</v>
      </c>
      <c r="H47" s="113">
        <f>VLOOKUP($A$1,Data!$A$7:$GD$135,C47)</f>
        <v>0</v>
      </c>
      <c r="I47" s="113">
        <f>VLOOKUP($A$1,Data!$A$7:$GD$135,D47)</f>
        <v>0</v>
      </c>
      <c r="J47" s="115"/>
      <c r="O47" s="125" t="s">
        <v>521</v>
      </c>
      <c r="P47" s="93"/>
      <c r="Q47" s="134">
        <f>+I32</f>
        <v>500</v>
      </c>
      <c r="R47" s="136"/>
      <c r="S47" s="135"/>
      <c r="T47" s="134">
        <f>+G32</f>
        <v>256.71000000000004</v>
      </c>
      <c r="U47" s="136"/>
      <c r="V47" s="129"/>
    </row>
    <row r="48" spans="1:22" ht="15" x14ac:dyDescent="0.25">
      <c r="A48" s="93"/>
      <c r="B48" s="98">
        <v>45</v>
      </c>
      <c r="C48" s="98">
        <v>105</v>
      </c>
      <c r="D48" s="98">
        <v>157</v>
      </c>
      <c r="E48" s="122">
        <v>46</v>
      </c>
      <c r="F48" s="123" t="s">
        <v>42</v>
      </c>
      <c r="G48" s="113">
        <f>VLOOKUP($A$1,Data!$A$7:$GD$135,B48)</f>
        <v>12355.89</v>
      </c>
      <c r="H48" s="113">
        <f>VLOOKUP($A$1,Data!$A$7:$GD$135,C48)</f>
        <v>0</v>
      </c>
      <c r="I48" s="113">
        <f>VLOOKUP($A$1,Data!$A$7:$GD$135,D48)</f>
        <v>13151</v>
      </c>
      <c r="J48" s="115"/>
      <c r="O48" s="125"/>
      <c r="P48" s="93"/>
      <c r="Q48" s="134"/>
      <c r="R48" s="134"/>
      <c r="S48" s="135"/>
      <c r="T48" s="134"/>
      <c r="U48" s="134"/>
      <c r="V48" s="129"/>
    </row>
    <row r="49" spans="1:22" ht="15" x14ac:dyDescent="0.25">
      <c r="A49" s="93"/>
      <c r="B49" s="98">
        <v>46</v>
      </c>
      <c r="C49" s="98">
        <v>106</v>
      </c>
      <c r="D49" s="98">
        <v>158</v>
      </c>
      <c r="E49" s="122">
        <v>47</v>
      </c>
      <c r="F49" s="123" t="s">
        <v>43</v>
      </c>
      <c r="G49" s="113">
        <f>VLOOKUP($A$1,Data!$A$7:$GD$135,B49)</f>
        <v>-17849.171720645565</v>
      </c>
      <c r="H49" s="113">
        <f>VLOOKUP($A$1,Data!$A$7:$GD$135,C49)</f>
        <v>0</v>
      </c>
      <c r="I49" s="113">
        <f>VLOOKUP($A$1,Data!$A$7:$GD$135,D49)</f>
        <v>-213207</v>
      </c>
      <c r="J49" s="115"/>
      <c r="O49" s="127" t="s">
        <v>522</v>
      </c>
      <c r="P49" s="128"/>
      <c r="Q49" s="134"/>
      <c r="R49" s="134">
        <f>SUM(Q45:Q47)</f>
        <v>500</v>
      </c>
      <c r="S49" s="135"/>
      <c r="T49" s="134"/>
      <c r="U49" s="134">
        <f>SUM(T45:T47)</f>
        <v>814.34</v>
      </c>
      <c r="V49" s="129"/>
    </row>
    <row r="50" spans="1:22" ht="15" x14ac:dyDescent="0.25">
      <c r="A50" s="93"/>
      <c r="B50" s="98">
        <v>47</v>
      </c>
      <c r="C50" s="98">
        <v>107</v>
      </c>
      <c r="D50" s="98">
        <v>159</v>
      </c>
      <c r="E50" s="122">
        <v>48</v>
      </c>
      <c r="F50" s="123" t="s">
        <v>44</v>
      </c>
      <c r="G50" s="113">
        <f>VLOOKUP($A$1,Data!$A$7:$GD$135,B50)</f>
        <v>0</v>
      </c>
      <c r="H50" s="113">
        <f>VLOOKUP($A$1,Data!$A$7:$GD$135,C50)</f>
        <v>0</v>
      </c>
      <c r="I50" s="113">
        <f>VLOOKUP($A$1,Data!$A$7:$GD$135,D50)</f>
        <v>0</v>
      </c>
      <c r="J50" s="115"/>
      <c r="O50" s="127"/>
      <c r="P50" s="93"/>
      <c r="Q50" s="134"/>
      <c r="R50" s="134"/>
      <c r="S50" s="135"/>
      <c r="T50" s="134"/>
      <c r="U50" s="134"/>
      <c r="V50" s="129"/>
    </row>
    <row r="51" spans="1:22" ht="15" x14ac:dyDescent="0.25">
      <c r="A51" s="93"/>
      <c r="B51" s="98">
        <v>48</v>
      </c>
      <c r="C51" s="98">
        <v>108</v>
      </c>
      <c r="D51" s="98">
        <v>160</v>
      </c>
      <c r="E51" s="122">
        <v>49</v>
      </c>
      <c r="F51" s="123" t="s">
        <v>45</v>
      </c>
      <c r="G51" s="113">
        <f>VLOOKUP($A$1,Data!$A$7:$GD$135,B51)</f>
        <v>-4286.68</v>
      </c>
      <c r="H51" s="113">
        <f>VLOOKUP($A$1,Data!$A$7:$GD$135,C51)</f>
        <v>0</v>
      </c>
      <c r="I51" s="113">
        <f>VLOOKUP($A$1,Data!$A$7:$GD$135,D51)</f>
        <v>-1132</v>
      </c>
      <c r="J51" s="115"/>
      <c r="O51" s="92"/>
      <c r="P51" s="128"/>
      <c r="Q51" s="134"/>
      <c r="R51" s="134"/>
      <c r="S51" s="135"/>
      <c r="T51" s="134"/>
      <c r="U51" s="134"/>
      <c r="V51" s="129"/>
    </row>
    <row r="52" spans="1:22" ht="15" x14ac:dyDescent="0.25">
      <c r="A52" s="93"/>
      <c r="B52" s="98">
        <v>49</v>
      </c>
      <c r="C52" s="98">
        <v>109</v>
      </c>
      <c r="D52" s="98">
        <v>161</v>
      </c>
      <c r="E52" s="122">
        <v>51</v>
      </c>
      <c r="F52" s="123" t="s">
        <v>46</v>
      </c>
      <c r="G52" s="113">
        <f>VLOOKUP($A$1,Data!$A$7:$GD$135,B52)</f>
        <v>0</v>
      </c>
      <c r="H52" s="113">
        <f>VLOOKUP($A$1,Data!$A$7:$GD$135,C52)</f>
        <v>0</v>
      </c>
      <c r="I52" s="113">
        <f>VLOOKUP($A$1,Data!$A$7:$GD$135,D52)</f>
        <v>0</v>
      </c>
      <c r="J52" s="115"/>
      <c r="O52" s="127" t="s">
        <v>523</v>
      </c>
      <c r="P52" s="128"/>
      <c r="Q52" s="134"/>
      <c r="R52" s="134"/>
      <c r="S52" s="135"/>
      <c r="T52" s="134"/>
      <c r="U52" s="134"/>
      <c r="V52" s="129"/>
    </row>
    <row r="53" spans="1:22" ht="15" x14ac:dyDescent="0.25">
      <c r="A53" s="93"/>
      <c r="B53" s="98">
        <v>50</v>
      </c>
      <c r="C53" s="98">
        <v>110</v>
      </c>
      <c r="D53" s="98">
        <v>162</v>
      </c>
      <c r="E53" s="122">
        <v>52</v>
      </c>
      <c r="F53" s="123" t="s">
        <v>47</v>
      </c>
      <c r="G53" s="113">
        <f>VLOOKUP($A$1,Data!$A$7:$GD$135,B53)</f>
        <v>-1290</v>
      </c>
      <c r="H53" s="113">
        <f>VLOOKUP($A$1,Data!$A$7:$GD$135,C53)</f>
        <v>0</v>
      </c>
      <c r="I53" s="113">
        <f>VLOOKUP($A$1,Data!$A$7:$GD$135,D53)</f>
        <v>0</v>
      </c>
      <c r="J53" s="115"/>
      <c r="O53" s="125" t="s">
        <v>524</v>
      </c>
      <c r="P53" s="93"/>
      <c r="Q53" s="134">
        <f>+I33</f>
        <v>15000</v>
      </c>
      <c r="R53" s="134"/>
      <c r="S53" s="135"/>
      <c r="T53" s="134">
        <f>+G33</f>
        <v>9327.5799999999908</v>
      </c>
      <c r="U53" s="134"/>
      <c r="V53" s="129"/>
    </row>
    <row r="54" spans="1:22" ht="30" x14ac:dyDescent="0.25">
      <c r="A54" s="93"/>
      <c r="B54" s="98">
        <v>51</v>
      </c>
      <c r="C54" s="98">
        <v>111</v>
      </c>
      <c r="D54" s="98">
        <v>163</v>
      </c>
      <c r="E54" s="122">
        <v>53</v>
      </c>
      <c r="F54" s="123" t="s">
        <v>432</v>
      </c>
      <c r="G54" s="113">
        <f>VLOOKUP($A$1,Data!$A$7:$GD$135,B54)</f>
        <v>-244373.5382793544</v>
      </c>
      <c r="H54" s="113">
        <f>VLOOKUP($A$1,Data!$A$7:$GD$135,C54)</f>
        <v>0</v>
      </c>
      <c r="I54" s="113">
        <f>VLOOKUP($A$1,Data!$A$7:$GD$135,D54)</f>
        <v>0</v>
      </c>
      <c r="J54" s="115"/>
      <c r="O54" s="125" t="s">
        <v>525</v>
      </c>
      <c r="P54" s="93"/>
      <c r="Q54" s="134">
        <f t="shared" ref="Q54:Q66" si="4">+I34</f>
        <v>3670</v>
      </c>
      <c r="R54" s="134"/>
      <c r="S54" s="135"/>
      <c r="T54" s="134">
        <f t="shared" ref="T54:T66" si="5">+G34</f>
        <v>4629.75</v>
      </c>
      <c r="U54" s="134"/>
      <c r="V54" s="129"/>
    </row>
    <row r="55" spans="1:22" ht="15" x14ac:dyDescent="0.25">
      <c r="A55" s="93"/>
      <c r="B55" s="98">
        <v>52</v>
      </c>
      <c r="C55" s="98">
        <v>112</v>
      </c>
      <c r="D55" s="98">
        <v>164</v>
      </c>
      <c r="E55" s="122">
        <v>54</v>
      </c>
      <c r="F55" s="123" t="s">
        <v>49</v>
      </c>
      <c r="G55" s="113">
        <f>VLOOKUP($A$1,Data!$A$7:$GD$135,B55)</f>
        <v>0</v>
      </c>
      <c r="H55" s="113">
        <f>VLOOKUP($A$1,Data!$A$7:$GD$135,C55)</f>
        <v>0</v>
      </c>
      <c r="I55" s="113">
        <f>VLOOKUP($A$1,Data!$A$7:$GD$135,D55)</f>
        <v>0</v>
      </c>
      <c r="J55" s="115"/>
      <c r="O55" s="125" t="s">
        <v>526</v>
      </c>
      <c r="P55" s="93"/>
      <c r="Q55" s="134">
        <f t="shared" si="4"/>
        <v>0</v>
      </c>
      <c r="R55" s="134"/>
      <c r="S55" s="135"/>
      <c r="T55" s="134">
        <f t="shared" si="5"/>
        <v>0</v>
      </c>
      <c r="U55" s="134"/>
      <c r="V55" s="129"/>
    </row>
    <row r="56" spans="1:22" ht="15" x14ac:dyDescent="0.25">
      <c r="A56" s="93"/>
      <c r="B56" s="98">
        <v>53</v>
      </c>
      <c r="C56" s="98">
        <v>113</v>
      </c>
      <c r="D56" s="98">
        <v>165</v>
      </c>
      <c r="E56" s="122">
        <v>55</v>
      </c>
      <c r="F56" s="123" t="s">
        <v>50</v>
      </c>
      <c r="G56" s="113">
        <f>VLOOKUP($A$1,Data!$A$7:$GD$135,B56)</f>
        <v>0</v>
      </c>
      <c r="H56" s="113">
        <f>VLOOKUP($A$1,Data!$A$7:$GD$135,C56)</f>
        <v>0</v>
      </c>
      <c r="I56" s="113">
        <f>VLOOKUP($A$1,Data!$A$7:$GD$135,D56)</f>
        <v>0</v>
      </c>
      <c r="J56" s="115"/>
      <c r="O56" s="125" t="s">
        <v>527</v>
      </c>
      <c r="P56" s="93"/>
      <c r="Q56" s="134">
        <f t="shared" si="4"/>
        <v>1020</v>
      </c>
      <c r="R56" s="134"/>
      <c r="S56" s="135"/>
      <c r="T56" s="134">
        <f t="shared" si="5"/>
        <v>1323.18</v>
      </c>
      <c r="U56" s="134"/>
      <c r="V56" s="129"/>
    </row>
    <row r="57" spans="1:22" ht="30" x14ac:dyDescent="0.25">
      <c r="A57" s="93"/>
      <c r="B57" s="98">
        <v>54</v>
      </c>
      <c r="C57" s="98">
        <v>114</v>
      </c>
      <c r="D57" s="98">
        <v>166</v>
      </c>
      <c r="E57" s="122">
        <v>56</v>
      </c>
      <c r="F57" s="123" t="s">
        <v>51</v>
      </c>
      <c r="G57" s="113">
        <f>VLOOKUP($A$1,Data!$A$7:$GD$135,B57)</f>
        <v>-3125</v>
      </c>
      <c r="H57" s="113">
        <f>VLOOKUP($A$1,Data!$A$7:$GD$135,C57)</f>
        <v>0</v>
      </c>
      <c r="I57" s="113">
        <f>VLOOKUP($A$1,Data!$A$7:$GD$135,D57)</f>
        <v>0</v>
      </c>
      <c r="J57" s="115"/>
      <c r="O57" s="125" t="s">
        <v>528</v>
      </c>
      <c r="P57" s="93"/>
      <c r="Q57" s="134">
        <f>+I37</f>
        <v>1155.6250000010477</v>
      </c>
      <c r="R57" s="134"/>
      <c r="S57" s="135"/>
      <c r="T57" s="134">
        <f t="shared" si="5"/>
        <v>0</v>
      </c>
      <c r="U57" s="134"/>
      <c r="V57" s="129"/>
    </row>
    <row r="58" spans="1:22" ht="30" x14ac:dyDescent="0.25">
      <c r="A58" s="93"/>
      <c r="B58" s="98"/>
      <c r="C58" s="98"/>
      <c r="D58" s="98"/>
      <c r="E58" s="122"/>
      <c r="F58" s="123"/>
      <c r="G58" s="113"/>
      <c r="H58" s="113"/>
      <c r="I58" s="113"/>
      <c r="J58" s="115"/>
      <c r="O58" s="125" t="s">
        <v>529</v>
      </c>
      <c r="P58" s="93"/>
      <c r="Q58" s="134">
        <f t="shared" si="4"/>
        <v>5887</v>
      </c>
      <c r="R58" s="134"/>
      <c r="S58" s="135"/>
      <c r="T58" s="134">
        <f t="shared" si="5"/>
        <v>4349.5599999999904</v>
      </c>
      <c r="U58" s="134"/>
      <c r="V58" s="129"/>
    </row>
    <row r="59" spans="1:22" ht="15" x14ac:dyDescent="0.25">
      <c r="A59" s="93"/>
      <c r="B59" s="98">
        <v>55</v>
      </c>
      <c r="C59" s="98"/>
      <c r="D59" s="137">
        <v>167</v>
      </c>
      <c r="E59" s="122"/>
      <c r="F59" s="123" t="s">
        <v>160</v>
      </c>
      <c r="G59" s="113">
        <f>VLOOKUP($A$1,Data!$A$7:$GD$135,B59)</f>
        <v>0</v>
      </c>
      <c r="H59" s="113"/>
      <c r="I59" s="113">
        <f>VLOOKUP($A$1,Data!$A$7:$GD$135,D59)</f>
        <v>0</v>
      </c>
      <c r="J59" s="115"/>
      <c r="O59" s="125" t="s">
        <v>530</v>
      </c>
      <c r="P59" s="93"/>
      <c r="Q59" s="134">
        <f t="shared" si="4"/>
        <v>0</v>
      </c>
      <c r="R59" s="134"/>
      <c r="S59" s="135"/>
      <c r="T59" s="134">
        <f t="shared" si="5"/>
        <v>0</v>
      </c>
      <c r="U59" s="134"/>
      <c r="V59" s="129"/>
    </row>
    <row r="60" spans="1:22" ht="15" x14ac:dyDescent="0.25">
      <c r="A60" s="93"/>
      <c r="B60" s="98">
        <v>56</v>
      </c>
      <c r="C60" s="98"/>
      <c r="D60" s="137">
        <v>168</v>
      </c>
      <c r="E60" s="122"/>
      <c r="F60" s="123" t="s">
        <v>161</v>
      </c>
      <c r="G60" s="113">
        <f>VLOOKUP($A$1,Data!$A$7:$GD$135,B60)</f>
        <v>0</v>
      </c>
      <c r="H60" s="113"/>
      <c r="I60" s="113">
        <f>VLOOKUP($A$1,Data!$A$7:$GD$135,D60)</f>
        <v>0</v>
      </c>
      <c r="J60" s="115"/>
      <c r="O60" s="125" t="s">
        <v>531</v>
      </c>
      <c r="P60" s="93"/>
      <c r="Q60" s="134">
        <f t="shared" si="4"/>
        <v>0</v>
      </c>
      <c r="R60" s="134"/>
      <c r="S60" s="135"/>
      <c r="T60" s="134">
        <f t="shared" si="5"/>
        <v>0</v>
      </c>
      <c r="U60" s="134"/>
      <c r="V60" s="129"/>
    </row>
    <row r="61" spans="1:22" ht="30" x14ac:dyDescent="0.25">
      <c r="A61" s="93"/>
      <c r="B61" s="98">
        <v>57</v>
      </c>
      <c r="C61" s="98"/>
      <c r="D61" s="137">
        <v>169</v>
      </c>
      <c r="E61" s="122"/>
      <c r="F61" s="123" t="s">
        <v>165</v>
      </c>
      <c r="G61" s="113">
        <f>VLOOKUP($A$1,Data!$A$7:$GD$135,B61)</f>
        <v>0</v>
      </c>
      <c r="H61" s="113"/>
      <c r="I61" s="113">
        <f>VLOOKUP($A$1,Data!$A$7:$GD$135,D61)</f>
        <v>0</v>
      </c>
      <c r="J61" s="115"/>
      <c r="O61" s="125" t="s">
        <v>532</v>
      </c>
      <c r="P61" s="93"/>
      <c r="Q61" s="134">
        <f t="shared" si="4"/>
        <v>2800</v>
      </c>
      <c r="R61" s="134"/>
      <c r="S61" s="135"/>
      <c r="T61" s="134">
        <f t="shared" si="5"/>
        <v>870</v>
      </c>
      <c r="U61" s="134"/>
      <c r="V61" s="129"/>
    </row>
    <row r="62" spans="1:22" ht="15" x14ac:dyDescent="0.25">
      <c r="A62" s="93"/>
      <c r="B62" s="98">
        <v>58</v>
      </c>
      <c r="C62" s="98"/>
      <c r="D62" s="137"/>
      <c r="E62" s="122"/>
      <c r="F62" s="123" t="s">
        <v>154</v>
      </c>
      <c r="G62" s="113">
        <f>VLOOKUP($A$1,Data!$A$7:$GD$135,B62)</f>
        <v>-1272.93</v>
      </c>
      <c r="H62" s="113"/>
      <c r="I62" s="113"/>
      <c r="J62" s="115"/>
      <c r="O62" s="125" t="s">
        <v>533</v>
      </c>
      <c r="P62" s="93"/>
      <c r="Q62" s="134">
        <f t="shared" si="4"/>
        <v>900</v>
      </c>
      <c r="R62" s="134"/>
      <c r="S62" s="135"/>
      <c r="T62" s="134">
        <f t="shared" si="5"/>
        <v>812.59</v>
      </c>
      <c r="U62" s="134"/>
      <c r="V62" s="129"/>
    </row>
    <row r="63" spans="1:22" ht="15" x14ac:dyDescent="0.25">
      <c r="A63" s="93"/>
      <c r="B63" s="98">
        <v>59</v>
      </c>
      <c r="C63" s="98"/>
      <c r="D63" s="137">
        <v>170</v>
      </c>
      <c r="E63" s="122"/>
      <c r="F63" s="123" t="s">
        <v>52</v>
      </c>
      <c r="G63" s="113">
        <f>VLOOKUP($A$1,Data!$A$7:$GD$135,B63)</f>
        <v>0</v>
      </c>
      <c r="H63" s="113"/>
      <c r="I63" s="113">
        <f>VLOOKUP($A$1,Data!$A$7:$GD$135,D63)</f>
        <v>0</v>
      </c>
      <c r="J63" s="115"/>
      <c r="O63" s="125" t="s">
        <v>534</v>
      </c>
      <c r="P63" s="93"/>
      <c r="Q63" s="134">
        <f t="shared" si="4"/>
        <v>4171</v>
      </c>
      <c r="R63" s="134"/>
      <c r="S63" s="135"/>
      <c r="T63" s="134">
        <f t="shared" si="5"/>
        <v>4036.5</v>
      </c>
      <c r="U63" s="134"/>
      <c r="V63" s="129"/>
    </row>
    <row r="64" spans="1:22" ht="15" x14ac:dyDescent="0.25">
      <c r="A64" s="93"/>
      <c r="B64" s="98">
        <v>60</v>
      </c>
      <c r="C64" s="98"/>
      <c r="D64" s="137">
        <v>171</v>
      </c>
      <c r="E64" s="122"/>
      <c r="F64" s="123" t="s">
        <v>162</v>
      </c>
      <c r="G64" s="113">
        <f>VLOOKUP($A$1,Data!$A$7:$GD$135,B64)</f>
        <v>0</v>
      </c>
      <c r="H64" s="113"/>
      <c r="I64" s="113">
        <f>VLOOKUP($A$1,Data!$A$7:$GD$135,D64)</f>
        <v>0</v>
      </c>
      <c r="J64" s="115"/>
      <c r="O64" s="125" t="s">
        <v>535</v>
      </c>
      <c r="P64" s="93"/>
      <c r="Q64" s="134">
        <f t="shared" si="4"/>
        <v>5750</v>
      </c>
      <c r="R64" s="134"/>
      <c r="S64" s="135"/>
      <c r="T64" s="134">
        <f t="shared" si="5"/>
        <v>4264.5200000000004</v>
      </c>
      <c r="U64" s="134"/>
      <c r="V64" s="129"/>
    </row>
    <row r="65" spans="1:22" ht="15" x14ac:dyDescent="0.25">
      <c r="A65" s="93"/>
      <c r="B65" s="98">
        <v>61</v>
      </c>
      <c r="C65" s="98"/>
      <c r="D65" s="137">
        <v>172</v>
      </c>
      <c r="E65" s="122"/>
      <c r="F65" s="123" t="s">
        <v>163</v>
      </c>
      <c r="G65" s="113">
        <f>VLOOKUP($A$1,Data!$A$7:$GD$135,B65)</f>
        <v>0</v>
      </c>
      <c r="H65" s="113"/>
      <c r="I65" s="113">
        <f>VLOOKUP($A$1,Data!$A$7:$GD$135,D65)</f>
        <v>0</v>
      </c>
      <c r="J65" s="115"/>
      <c r="O65" s="125" t="s">
        <v>536</v>
      </c>
      <c r="P65" s="93"/>
      <c r="Q65" s="134">
        <f t="shared" si="4"/>
        <v>0</v>
      </c>
      <c r="R65" s="134"/>
      <c r="S65" s="135"/>
      <c r="T65" s="134">
        <f t="shared" si="5"/>
        <v>0</v>
      </c>
      <c r="U65" s="134"/>
      <c r="V65" s="129"/>
    </row>
    <row r="66" spans="1:22" ht="15" x14ac:dyDescent="0.25">
      <c r="A66" s="93"/>
      <c r="B66" s="98">
        <v>62</v>
      </c>
      <c r="C66" s="98"/>
      <c r="D66" s="137">
        <v>173</v>
      </c>
      <c r="E66" s="122"/>
      <c r="F66" s="123" t="s">
        <v>164</v>
      </c>
      <c r="G66" s="113">
        <f>VLOOKUP($A$1,Data!$A$7:$GD$135,B66)</f>
        <v>0</v>
      </c>
      <c r="H66" s="113"/>
      <c r="I66" s="113">
        <f>VLOOKUP($A$1,Data!$A$7:$GD$135,D66)</f>
        <v>0</v>
      </c>
      <c r="J66" s="115"/>
      <c r="O66" s="125" t="s">
        <v>537</v>
      </c>
      <c r="P66" s="93"/>
      <c r="Q66" s="134">
        <f t="shared" si="4"/>
        <v>0</v>
      </c>
      <c r="R66" s="136"/>
      <c r="S66" s="135"/>
      <c r="T66" s="134">
        <f t="shared" si="5"/>
        <v>65</v>
      </c>
      <c r="U66" s="136"/>
      <c r="V66" s="129"/>
    </row>
    <row r="67" spans="1:22" ht="15" x14ac:dyDescent="0.25">
      <c r="A67" s="93"/>
      <c r="B67" s="98"/>
      <c r="C67" s="98"/>
      <c r="D67" s="137"/>
      <c r="E67" s="122"/>
      <c r="F67" s="123"/>
      <c r="G67" s="113"/>
      <c r="H67" s="113"/>
      <c r="I67" s="113"/>
      <c r="J67" s="115"/>
      <c r="O67" s="125"/>
      <c r="P67" s="93"/>
      <c r="Q67" s="134"/>
      <c r="R67" s="134"/>
      <c r="S67" s="135"/>
      <c r="T67" s="134"/>
      <c r="U67" s="134"/>
      <c r="V67" s="129"/>
    </row>
    <row r="68" spans="1:22" ht="30" x14ac:dyDescent="0.25">
      <c r="A68" s="93"/>
      <c r="B68" s="98"/>
      <c r="C68" s="98"/>
      <c r="D68" s="137"/>
      <c r="E68" s="122"/>
      <c r="F68" s="123"/>
      <c r="G68" s="113"/>
      <c r="H68" s="113"/>
      <c r="I68" s="113"/>
      <c r="J68" s="115"/>
      <c r="O68" s="127" t="s">
        <v>538</v>
      </c>
      <c r="P68" s="128"/>
      <c r="Q68" s="134"/>
      <c r="R68" s="134">
        <f>SUM(Q53:Q66)</f>
        <v>40353.625000001048</v>
      </c>
      <c r="S68" s="135"/>
      <c r="T68" s="134"/>
      <c r="U68" s="134">
        <f>SUM(T53:T66)</f>
        <v>29678.679999999982</v>
      </c>
      <c r="V68" s="129"/>
    </row>
    <row r="69" spans="1:22" ht="15" x14ac:dyDescent="0.25">
      <c r="A69" s="93"/>
      <c r="B69" s="98">
        <v>174</v>
      </c>
      <c r="C69" s="98"/>
      <c r="D69" s="137"/>
      <c r="E69" s="122"/>
      <c r="F69" s="123" t="s">
        <v>469</v>
      </c>
      <c r="G69" s="113">
        <f>VLOOKUP($A$1,Data!$A$7:$GD$135,B69)</f>
        <v>-97094.125000001426</v>
      </c>
      <c r="H69" s="113"/>
      <c r="I69" s="113"/>
      <c r="J69" s="115"/>
      <c r="O69" s="127"/>
      <c r="P69" s="93"/>
      <c r="Q69" s="134"/>
      <c r="R69" s="134"/>
      <c r="S69" s="135"/>
      <c r="T69" s="134"/>
      <c r="U69" s="134"/>
      <c r="V69" s="129"/>
    </row>
    <row r="70" spans="1:22" ht="15" x14ac:dyDescent="0.25">
      <c r="A70" s="93"/>
      <c r="B70" s="98">
        <v>175</v>
      </c>
      <c r="C70" s="98"/>
      <c r="D70" s="137"/>
      <c r="E70" s="122"/>
      <c r="F70" s="123" t="s">
        <v>169</v>
      </c>
      <c r="G70" s="113">
        <f>VLOOKUP($A$1,Data!$A$7:$GD$135,B70)</f>
        <v>0</v>
      </c>
      <c r="H70" s="113"/>
      <c r="I70" s="113"/>
      <c r="J70" s="115"/>
      <c r="O70" s="92"/>
      <c r="P70" s="93"/>
      <c r="Q70" s="134"/>
      <c r="R70" s="134"/>
      <c r="S70" s="135"/>
      <c r="T70" s="134"/>
      <c r="U70" s="134"/>
      <c r="V70" s="129"/>
    </row>
    <row r="71" spans="1:22" ht="15" x14ac:dyDescent="0.25">
      <c r="A71" s="93"/>
      <c r="B71" s="98">
        <v>176</v>
      </c>
      <c r="C71" s="98"/>
      <c r="D71" s="137"/>
      <c r="E71" s="122"/>
      <c r="F71" s="123" t="s">
        <v>470</v>
      </c>
      <c r="G71" s="113">
        <f>VLOOKUP($A$1,Data!$A$7:$GD$135,B71)</f>
        <v>-97094.125000001426</v>
      </c>
      <c r="H71" s="113"/>
      <c r="I71" s="113"/>
      <c r="J71" s="115"/>
      <c r="O71" s="127" t="s">
        <v>539</v>
      </c>
      <c r="P71" s="128"/>
      <c r="Q71" s="134"/>
      <c r="R71" s="134"/>
      <c r="S71" s="135"/>
      <c r="T71" s="134"/>
      <c r="U71" s="134"/>
      <c r="V71" s="129"/>
    </row>
    <row r="72" spans="1:22" ht="15" x14ac:dyDescent="0.25">
      <c r="A72" s="93"/>
      <c r="B72" s="98">
        <v>177</v>
      </c>
      <c r="C72" s="98"/>
      <c r="D72" s="137"/>
      <c r="E72" s="122"/>
      <c r="F72" s="123" t="s">
        <v>471</v>
      </c>
      <c r="G72" s="113">
        <f>VLOOKUP($A$1,Data!$A$7:$GD$135,B72)</f>
        <v>0</v>
      </c>
      <c r="H72" s="113"/>
      <c r="I72" s="113"/>
      <c r="J72" s="115"/>
      <c r="O72" s="125" t="s">
        <v>540</v>
      </c>
      <c r="P72" s="93"/>
      <c r="Q72" s="134">
        <f>+I47</f>
        <v>0</v>
      </c>
      <c r="R72" s="134"/>
      <c r="S72" s="135"/>
      <c r="T72" s="134">
        <f>+G47</f>
        <v>0</v>
      </c>
      <c r="U72" s="134"/>
      <c r="V72" s="129"/>
    </row>
    <row r="73" spans="1:22" ht="15" x14ac:dyDescent="0.25">
      <c r="A73" s="93"/>
      <c r="B73" s="98">
        <v>178</v>
      </c>
      <c r="C73" s="98"/>
      <c r="D73" s="137"/>
      <c r="E73" s="122"/>
      <c r="F73" s="123" t="s">
        <v>472</v>
      </c>
      <c r="G73" s="113">
        <f>VLOOKUP($A$1,Data!$A$7:$GD$135,B73)</f>
        <v>-95821.200000000012</v>
      </c>
      <c r="H73" s="113"/>
      <c r="I73" s="113"/>
      <c r="J73" s="115"/>
      <c r="O73" s="125" t="s">
        <v>541</v>
      </c>
      <c r="P73" s="93"/>
      <c r="Q73" s="134">
        <f>+I48</f>
        <v>13151</v>
      </c>
      <c r="R73" s="136"/>
      <c r="S73" s="135"/>
      <c r="T73" s="134">
        <f>+G48</f>
        <v>12355.89</v>
      </c>
      <c r="U73" s="136"/>
      <c r="V73" s="129"/>
    </row>
    <row r="74" spans="1:22" ht="15" x14ac:dyDescent="0.25">
      <c r="A74" s="93"/>
      <c r="B74" s="98">
        <v>179</v>
      </c>
      <c r="C74" s="98"/>
      <c r="D74" s="137"/>
      <c r="E74" s="122"/>
      <c r="F74" s="123" t="s">
        <v>473</v>
      </c>
      <c r="G74" s="113">
        <f>VLOOKUP($A$1,Data!$A$7:$GD$135,B74)</f>
        <v>0</v>
      </c>
      <c r="H74" s="113"/>
      <c r="I74" s="113"/>
      <c r="J74" s="115"/>
      <c r="O74" s="125"/>
      <c r="P74" s="93"/>
      <c r="Q74" s="134"/>
      <c r="R74" s="134"/>
      <c r="S74" s="135"/>
      <c r="T74" s="134"/>
      <c r="U74" s="134"/>
      <c r="V74" s="129"/>
    </row>
    <row r="75" spans="1:22" ht="30" x14ac:dyDescent="0.25">
      <c r="A75" s="93"/>
      <c r="B75" s="98">
        <v>180</v>
      </c>
      <c r="C75" s="98"/>
      <c r="D75" s="137"/>
      <c r="E75" s="122"/>
      <c r="F75" s="123" t="s">
        <v>474</v>
      </c>
      <c r="G75" s="113">
        <f>VLOOKUP($A$1,Data!$A$7:$GD$135,B75)</f>
        <v>-95821.200000000012</v>
      </c>
      <c r="H75" s="113"/>
      <c r="I75" s="113"/>
      <c r="J75" s="115"/>
      <c r="O75" s="127" t="s">
        <v>542</v>
      </c>
      <c r="P75" s="128"/>
      <c r="Q75" s="134"/>
      <c r="R75" s="134">
        <f>SUM(Q72:Q73)</f>
        <v>13151</v>
      </c>
      <c r="S75" s="135"/>
      <c r="T75" s="134"/>
      <c r="U75" s="134">
        <f>SUM(T72:T73)</f>
        <v>12355.89</v>
      </c>
      <c r="V75" s="129"/>
    </row>
    <row r="76" spans="1:22" ht="15" x14ac:dyDescent="0.25">
      <c r="A76" s="93"/>
      <c r="B76" s="98">
        <v>181</v>
      </c>
      <c r="C76" s="98"/>
      <c r="D76" s="98"/>
      <c r="E76" s="122"/>
      <c r="F76" s="123" t="s">
        <v>206</v>
      </c>
      <c r="G76" s="113">
        <f>VLOOKUP($A$1,Data!$A$7:$GD$135,B76)</f>
        <v>0</v>
      </c>
      <c r="H76" s="98"/>
      <c r="I76" s="98"/>
      <c r="J76" s="115"/>
      <c r="O76" s="127"/>
      <c r="P76" s="93"/>
      <c r="Q76" s="134"/>
      <c r="R76" s="134"/>
      <c r="S76" s="135"/>
      <c r="T76" s="134"/>
      <c r="U76" s="134"/>
      <c r="V76" s="129"/>
    </row>
    <row r="77" spans="1:22" ht="15" x14ac:dyDescent="0.25">
      <c r="A77" s="93"/>
      <c r="B77" s="98">
        <v>182</v>
      </c>
      <c r="C77" s="98"/>
      <c r="D77" s="98"/>
      <c r="E77" s="122"/>
      <c r="F77" s="123" t="s">
        <v>208</v>
      </c>
      <c r="G77" s="113">
        <f>VLOOKUP($A$1,Data!$A$7:$GD$135,B77)</f>
        <v>0</v>
      </c>
      <c r="H77" s="98"/>
      <c r="I77" s="98"/>
      <c r="J77" s="115"/>
      <c r="O77" s="92"/>
      <c r="P77" s="93"/>
      <c r="Q77" s="134"/>
      <c r="R77" s="134"/>
      <c r="S77" s="135"/>
      <c r="T77" s="134"/>
      <c r="U77" s="134"/>
      <c r="V77" s="129"/>
    </row>
    <row r="78" spans="1:22" ht="15" x14ac:dyDescent="0.25">
      <c r="A78" s="93"/>
      <c r="B78" s="98">
        <v>183</v>
      </c>
      <c r="C78" s="98"/>
      <c r="D78" s="98"/>
      <c r="E78" s="93"/>
      <c r="F78" s="123" t="s">
        <v>209</v>
      </c>
      <c r="G78" s="113">
        <f>VLOOKUP($A$1,Data!$A$7:$GD$135,B78)</f>
        <v>0</v>
      </c>
      <c r="H78" s="98"/>
      <c r="I78" s="98"/>
      <c r="J78" s="115"/>
      <c r="O78" s="127" t="s">
        <v>543</v>
      </c>
      <c r="P78" s="128"/>
      <c r="Q78" s="134"/>
      <c r="R78" s="134"/>
      <c r="S78" s="135"/>
      <c r="T78" s="134"/>
      <c r="U78" s="134"/>
      <c r="V78" s="129"/>
    </row>
    <row r="79" spans="1:22" ht="15" x14ac:dyDescent="0.25">
      <c r="A79" s="93"/>
      <c r="B79" s="98">
        <v>184</v>
      </c>
      <c r="C79" s="98"/>
      <c r="D79" s="98"/>
      <c r="E79" s="93"/>
      <c r="F79" s="112" t="s">
        <v>299</v>
      </c>
      <c r="G79" s="113">
        <f>VLOOKUP($A$1,Data!$A$7:$GD$135,B79)</f>
        <v>0</v>
      </c>
      <c r="H79" s="98"/>
      <c r="I79" s="98"/>
      <c r="J79" s="115"/>
      <c r="O79" s="125" t="s">
        <v>544</v>
      </c>
      <c r="P79" s="93"/>
      <c r="Q79" s="134">
        <f>+I49</f>
        <v>-213207</v>
      </c>
      <c r="R79" s="134"/>
      <c r="S79" s="135"/>
      <c r="T79" s="134">
        <f>+G49</f>
        <v>-17849.171720645565</v>
      </c>
      <c r="U79" s="134"/>
      <c r="V79" s="129"/>
    </row>
    <row r="80" spans="1:22" ht="15" x14ac:dyDescent="0.25">
      <c r="A80" s="93"/>
      <c r="B80" s="98">
        <v>186</v>
      </c>
      <c r="C80" s="98"/>
      <c r="D80" s="98"/>
      <c r="E80" s="93"/>
      <c r="F80" s="112" t="s">
        <v>431</v>
      </c>
      <c r="G80" s="113">
        <f>VLOOKUP($A$1,Data!$A$7:$GD$135,B80)</f>
        <v>0</v>
      </c>
      <c r="H80" s="98"/>
      <c r="I80" s="98"/>
      <c r="J80" s="115"/>
      <c r="O80" s="125" t="s">
        <v>545</v>
      </c>
      <c r="P80" s="93"/>
      <c r="Q80" s="134">
        <f t="shared" ref="Q80:Q87" si="6">+I50</f>
        <v>0</v>
      </c>
      <c r="R80" s="134"/>
      <c r="S80" s="135"/>
      <c r="T80" s="134">
        <f t="shared" ref="T80:T87" si="7">+G50</f>
        <v>0</v>
      </c>
      <c r="U80" s="134"/>
      <c r="V80" s="129"/>
    </row>
    <row r="81" spans="1:22" ht="15" x14ac:dyDescent="0.25">
      <c r="A81" s="93"/>
      <c r="B81" s="98"/>
      <c r="C81" s="98"/>
      <c r="D81" s="98"/>
      <c r="E81" s="93"/>
      <c r="F81" s="112"/>
      <c r="G81" s="98"/>
      <c r="H81" s="98"/>
      <c r="I81" s="98"/>
      <c r="J81" s="115"/>
      <c r="O81" s="125" t="s">
        <v>546</v>
      </c>
      <c r="P81" s="93"/>
      <c r="Q81" s="134">
        <f t="shared" si="6"/>
        <v>-1132</v>
      </c>
      <c r="R81" s="134"/>
      <c r="S81" s="135"/>
      <c r="T81" s="134">
        <f t="shared" si="7"/>
        <v>-4286.68</v>
      </c>
      <c r="U81" s="134"/>
      <c r="V81" s="129"/>
    </row>
    <row r="82" spans="1:22" ht="15" x14ac:dyDescent="0.25">
      <c r="A82" s="93"/>
      <c r="B82" s="98"/>
      <c r="C82" s="98"/>
      <c r="D82" s="98"/>
      <c r="E82" s="93"/>
      <c r="F82" s="112"/>
      <c r="G82" s="98"/>
      <c r="H82" s="98"/>
      <c r="I82" s="98"/>
      <c r="J82" s="115"/>
      <c r="O82" s="125" t="s">
        <v>547</v>
      </c>
      <c r="P82" s="93"/>
      <c r="Q82" s="134">
        <f t="shared" si="6"/>
        <v>0</v>
      </c>
      <c r="R82" s="134"/>
      <c r="S82" s="135"/>
      <c r="T82" s="134">
        <f t="shared" si="7"/>
        <v>0</v>
      </c>
      <c r="U82" s="134"/>
      <c r="V82" s="129"/>
    </row>
    <row r="83" spans="1:22" ht="15" x14ac:dyDescent="0.25">
      <c r="A83" s="93"/>
      <c r="B83" s="98"/>
      <c r="C83" s="98"/>
      <c r="D83" s="98"/>
      <c r="E83" s="93"/>
      <c r="F83" s="112"/>
      <c r="G83" s="98"/>
      <c r="H83" s="98"/>
      <c r="I83" s="98"/>
      <c r="J83" s="115"/>
      <c r="O83" s="125" t="s">
        <v>548</v>
      </c>
      <c r="P83" s="93"/>
      <c r="Q83" s="134">
        <f t="shared" si="6"/>
        <v>0</v>
      </c>
      <c r="R83" s="134"/>
      <c r="S83" s="135"/>
      <c r="T83" s="134">
        <f t="shared" si="7"/>
        <v>-1290</v>
      </c>
      <c r="U83" s="134"/>
      <c r="V83" s="129"/>
    </row>
    <row r="84" spans="1:22" ht="15" x14ac:dyDescent="0.25">
      <c r="A84" s="93"/>
      <c r="B84" s="98"/>
      <c r="C84" s="98"/>
      <c r="D84" s="98"/>
      <c r="E84" s="93"/>
      <c r="F84" s="112"/>
      <c r="G84" s="98"/>
      <c r="H84" s="98"/>
      <c r="I84" s="98"/>
      <c r="J84" s="115"/>
      <c r="O84" s="125" t="s">
        <v>549</v>
      </c>
      <c r="P84" s="93"/>
      <c r="Q84" s="134">
        <f t="shared" si="6"/>
        <v>0</v>
      </c>
      <c r="R84" s="134"/>
      <c r="S84" s="135"/>
      <c r="T84" s="134">
        <f t="shared" si="7"/>
        <v>-244373.5382793544</v>
      </c>
      <c r="U84" s="134"/>
      <c r="V84" s="129"/>
    </row>
    <row r="85" spans="1:22" ht="15" x14ac:dyDescent="0.25">
      <c r="A85" s="93"/>
      <c r="B85" s="93"/>
      <c r="C85" s="93"/>
      <c r="D85" s="93"/>
      <c r="E85" s="93"/>
      <c r="F85" s="93"/>
      <c r="G85" s="98"/>
      <c r="H85" s="98"/>
      <c r="I85" s="98"/>
      <c r="J85" s="115"/>
      <c r="O85" s="125" t="s">
        <v>550</v>
      </c>
      <c r="P85" s="93"/>
      <c r="Q85" s="134">
        <f t="shared" si="6"/>
        <v>0</v>
      </c>
      <c r="R85" s="134"/>
      <c r="S85" s="135"/>
      <c r="T85" s="134">
        <f t="shared" si="7"/>
        <v>0</v>
      </c>
      <c r="U85" s="134"/>
      <c r="V85" s="129"/>
    </row>
    <row r="86" spans="1:22" ht="15" x14ac:dyDescent="0.25">
      <c r="A86" s="93"/>
      <c r="B86" s="93"/>
      <c r="C86" s="93"/>
      <c r="D86" s="93"/>
      <c r="E86" s="93"/>
      <c r="F86" s="93"/>
      <c r="G86" s="98"/>
      <c r="H86" s="98"/>
      <c r="I86" s="98"/>
      <c r="J86" s="115"/>
      <c r="O86" s="125" t="s">
        <v>551</v>
      </c>
      <c r="P86" s="93"/>
      <c r="Q86" s="134">
        <f t="shared" si="6"/>
        <v>0</v>
      </c>
      <c r="R86" s="134"/>
      <c r="S86" s="135"/>
      <c r="T86" s="134">
        <f t="shared" si="7"/>
        <v>0</v>
      </c>
      <c r="U86" s="134"/>
      <c r="V86" s="129"/>
    </row>
    <row r="87" spans="1:22" ht="15" x14ac:dyDescent="0.25">
      <c r="A87" s="93"/>
      <c r="B87" s="93"/>
      <c r="C87" s="93"/>
      <c r="D87" s="93"/>
      <c r="E87" s="93"/>
      <c r="F87" s="93"/>
      <c r="G87" s="98"/>
      <c r="H87" s="98"/>
      <c r="I87" s="98"/>
      <c r="J87" s="115"/>
      <c r="O87" s="125" t="s">
        <v>552</v>
      </c>
      <c r="P87" s="93"/>
      <c r="Q87" s="134">
        <f t="shared" si="6"/>
        <v>0</v>
      </c>
      <c r="R87" s="136"/>
      <c r="S87" s="135"/>
      <c r="T87" s="134">
        <f t="shared" si="7"/>
        <v>-3125</v>
      </c>
      <c r="U87" s="136"/>
      <c r="V87" s="129"/>
    </row>
    <row r="88" spans="1:22" ht="15" x14ac:dyDescent="0.25">
      <c r="G88" s="115"/>
      <c r="H88" s="115"/>
      <c r="I88" s="115"/>
      <c r="J88" s="115"/>
      <c r="O88" s="125"/>
      <c r="P88" s="93"/>
      <c r="Q88" s="134"/>
      <c r="R88" s="134"/>
      <c r="S88" s="135"/>
      <c r="T88" s="134"/>
      <c r="U88" s="134"/>
      <c r="V88" s="129"/>
    </row>
    <row r="89" spans="1:22" ht="15" x14ac:dyDescent="0.25">
      <c r="G89" s="115"/>
      <c r="H89" s="115"/>
      <c r="I89" s="115"/>
      <c r="J89" s="115"/>
      <c r="O89" s="127" t="s">
        <v>553</v>
      </c>
      <c r="P89" s="128"/>
      <c r="Q89" s="134"/>
      <c r="R89" s="134">
        <f>SUM(Q79:Q87)</f>
        <v>-214339</v>
      </c>
      <c r="S89" s="135"/>
      <c r="T89" s="134"/>
      <c r="U89" s="134">
        <f>SUM(T79:T87)</f>
        <v>-270924.38999999996</v>
      </c>
      <c r="V89" s="129"/>
    </row>
    <row r="90" spans="1:22" ht="15" x14ac:dyDescent="0.25">
      <c r="G90" s="115"/>
      <c r="H90" s="115"/>
      <c r="I90" s="115"/>
      <c r="J90" s="115"/>
      <c r="O90" s="127"/>
      <c r="P90" s="93"/>
      <c r="Q90" s="134"/>
      <c r="R90" s="134"/>
      <c r="S90" s="135"/>
      <c r="T90" s="134"/>
      <c r="U90" s="134"/>
      <c r="V90" s="129"/>
    </row>
    <row r="91" spans="1:22" ht="15" x14ac:dyDescent="0.25">
      <c r="G91" s="115"/>
      <c r="H91" s="115"/>
      <c r="I91" s="115"/>
      <c r="J91" s="115"/>
      <c r="O91" s="92"/>
      <c r="P91" s="93"/>
      <c r="Q91" s="134"/>
      <c r="R91" s="134"/>
      <c r="S91" s="135"/>
      <c r="T91" s="134"/>
      <c r="U91" s="134"/>
      <c r="V91" s="129"/>
    </row>
    <row r="92" spans="1:22" ht="15" x14ac:dyDescent="0.25">
      <c r="G92" s="115"/>
      <c r="H92" s="115"/>
      <c r="I92" s="115"/>
      <c r="J92" s="115"/>
      <c r="O92" s="127" t="s">
        <v>554</v>
      </c>
      <c r="P92" s="128"/>
      <c r="Q92" s="134"/>
      <c r="R92" s="134"/>
      <c r="S92" s="135"/>
      <c r="T92" s="134"/>
      <c r="U92" s="134"/>
      <c r="V92" s="129"/>
    </row>
    <row r="93" spans="1:22" ht="15" x14ac:dyDescent="0.25">
      <c r="G93" s="115"/>
      <c r="H93" s="115"/>
      <c r="I93" s="115"/>
      <c r="J93" s="115"/>
      <c r="O93" s="125" t="s">
        <v>555</v>
      </c>
      <c r="P93" s="93"/>
      <c r="Q93" s="134">
        <f>+I59</f>
        <v>0</v>
      </c>
      <c r="R93" s="134"/>
      <c r="S93" s="135"/>
      <c r="T93" s="134">
        <f>+G59</f>
        <v>0</v>
      </c>
      <c r="U93" s="134"/>
      <c r="V93" s="129"/>
    </row>
    <row r="94" spans="1:22" ht="15" x14ac:dyDescent="0.25">
      <c r="G94" s="115"/>
      <c r="H94" s="115"/>
      <c r="I94" s="115"/>
      <c r="J94" s="115"/>
      <c r="O94" s="125" t="s">
        <v>556</v>
      </c>
      <c r="P94" s="93"/>
      <c r="Q94" s="134">
        <f>+I60</f>
        <v>0</v>
      </c>
      <c r="R94" s="134"/>
      <c r="S94" s="135"/>
      <c r="T94" s="134">
        <f>+G60</f>
        <v>0</v>
      </c>
      <c r="U94" s="134"/>
      <c r="V94" s="129"/>
    </row>
    <row r="95" spans="1:22" ht="15" x14ac:dyDescent="0.25">
      <c r="G95" s="115"/>
      <c r="H95" s="115"/>
      <c r="I95" s="115"/>
      <c r="J95" s="115"/>
      <c r="O95" s="125" t="s">
        <v>557</v>
      </c>
      <c r="P95" s="93"/>
      <c r="Q95" s="134">
        <f>+I61</f>
        <v>0</v>
      </c>
      <c r="R95" s="134"/>
      <c r="S95" s="135"/>
      <c r="T95" s="134">
        <f>+G61</f>
        <v>0</v>
      </c>
      <c r="U95" s="134"/>
      <c r="V95" s="129"/>
    </row>
    <row r="96" spans="1:22" ht="15" x14ac:dyDescent="0.25">
      <c r="G96" s="115"/>
      <c r="H96" s="115"/>
      <c r="I96" s="115"/>
      <c r="J96" s="115"/>
      <c r="O96" s="125" t="s">
        <v>579</v>
      </c>
      <c r="P96" s="93"/>
      <c r="Q96" s="134"/>
      <c r="R96" s="134"/>
      <c r="S96" s="135"/>
      <c r="T96" s="134"/>
      <c r="U96" s="134"/>
      <c r="V96" s="129"/>
    </row>
    <row r="97" spans="7:22" ht="15" x14ac:dyDescent="0.25">
      <c r="G97" s="115"/>
      <c r="H97" s="115"/>
      <c r="I97" s="115"/>
      <c r="J97" s="115"/>
      <c r="O97" s="125" t="s">
        <v>558</v>
      </c>
      <c r="P97" s="93"/>
      <c r="Q97" s="134">
        <f>+I64</f>
        <v>0</v>
      </c>
      <c r="R97" s="134"/>
      <c r="S97" s="135"/>
      <c r="T97" s="134">
        <f>+G64</f>
        <v>0</v>
      </c>
      <c r="U97" s="134"/>
      <c r="V97" s="129"/>
    </row>
    <row r="98" spans="7:22" ht="15" x14ac:dyDescent="0.25">
      <c r="G98" s="115"/>
      <c r="H98" s="115"/>
      <c r="I98" s="115"/>
      <c r="J98" s="115"/>
      <c r="O98" s="125" t="s">
        <v>558</v>
      </c>
      <c r="P98" s="93"/>
      <c r="Q98" s="134">
        <f>+I66</f>
        <v>0</v>
      </c>
      <c r="R98" s="134"/>
      <c r="S98" s="135"/>
      <c r="T98" s="134">
        <f>+G66</f>
        <v>0</v>
      </c>
      <c r="U98" s="134"/>
      <c r="V98" s="129"/>
    </row>
    <row r="99" spans="7:22" ht="15" x14ac:dyDescent="0.25">
      <c r="G99" s="115"/>
      <c r="H99" s="115"/>
      <c r="I99" s="115"/>
      <c r="J99" s="115"/>
      <c r="O99" s="125" t="s">
        <v>559</v>
      </c>
      <c r="P99" s="93"/>
      <c r="Q99" s="134">
        <f>+I65</f>
        <v>0</v>
      </c>
      <c r="R99" s="136"/>
      <c r="S99" s="135"/>
      <c r="T99" s="134">
        <f>+G65</f>
        <v>0</v>
      </c>
      <c r="U99" s="136"/>
      <c r="V99" s="129"/>
    </row>
    <row r="100" spans="7:22" ht="15" x14ac:dyDescent="0.25">
      <c r="G100" s="115"/>
      <c r="H100" s="115"/>
      <c r="I100" s="115"/>
      <c r="J100" s="115"/>
      <c r="O100" s="92"/>
      <c r="P100" s="93"/>
      <c r="Q100" s="134"/>
      <c r="R100" s="134">
        <f>SUM(Q93:Q99)</f>
        <v>0</v>
      </c>
      <c r="S100" s="135"/>
      <c r="T100" s="134"/>
      <c r="U100" s="134">
        <f>SUM(T93:T99)</f>
        <v>0</v>
      </c>
      <c r="V100" s="129"/>
    </row>
    <row r="101" spans="7:22" ht="15" x14ac:dyDescent="0.25">
      <c r="G101" s="115"/>
      <c r="H101" s="115"/>
      <c r="I101" s="115"/>
      <c r="J101" s="115"/>
      <c r="O101" s="127" t="s">
        <v>560</v>
      </c>
      <c r="P101" s="128"/>
      <c r="Q101" s="134"/>
      <c r="R101" s="134"/>
      <c r="S101" s="135"/>
      <c r="T101" s="134"/>
      <c r="U101" s="134"/>
      <c r="V101" s="129"/>
    </row>
    <row r="102" spans="7:22" ht="15" x14ac:dyDescent="0.25">
      <c r="G102" s="115"/>
      <c r="H102" s="115"/>
      <c r="I102" s="115"/>
      <c r="J102" s="115"/>
      <c r="O102" s="92"/>
      <c r="P102" s="93"/>
      <c r="Q102" s="134"/>
      <c r="R102" s="134"/>
      <c r="S102" s="135"/>
      <c r="T102" s="134"/>
      <c r="U102" s="134"/>
      <c r="V102" s="129"/>
    </row>
    <row r="103" spans="7:22" ht="15" x14ac:dyDescent="0.25">
      <c r="G103" s="115"/>
      <c r="H103" s="115"/>
      <c r="I103" s="115"/>
      <c r="J103" s="115"/>
      <c r="O103" s="92"/>
      <c r="P103" s="93"/>
      <c r="Q103" s="134"/>
      <c r="R103" s="134"/>
      <c r="S103" s="135"/>
      <c r="T103" s="134"/>
      <c r="U103" s="134"/>
      <c r="V103" s="129"/>
    </row>
    <row r="104" spans="7:22" ht="15" x14ac:dyDescent="0.25">
      <c r="G104" s="115"/>
      <c r="H104" s="115"/>
      <c r="I104" s="115"/>
      <c r="J104" s="115"/>
      <c r="O104" s="127" t="s">
        <v>561</v>
      </c>
      <c r="P104" s="128"/>
      <c r="Q104" s="134"/>
      <c r="R104" s="138">
        <f>SUM(R28:R100)</f>
        <v>906104.12500000093</v>
      </c>
      <c r="S104" s="135"/>
      <c r="T104" s="134"/>
      <c r="U104" s="138">
        <f>SUM(U28:U100)</f>
        <v>810282.92999999947</v>
      </c>
      <c r="V104" s="129"/>
    </row>
    <row r="105" spans="7:22" ht="15" x14ac:dyDescent="0.25">
      <c r="G105" s="115"/>
      <c r="H105" s="115"/>
      <c r="I105" s="115"/>
      <c r="J105" s="115"/>
      <c r="O105" s="92"/>
      <c r="P105" s="93"/>
      <c r="Q105" s="134"/>
      <c r="R105" s="134"/>
      <c r="S105" s="135"/>
      <c r="T105" s="134"/>
      <c r="U105" s="134"/>
      <c r="V105" s="129"/>
    </row>
    <row r="106" spans="7:22" ht="30" x14ac:dyDescent="0.25">
      <c r="G106" s="115"/>
      <c r="H106" s="115"/>
      <c r="I106" s="115"/>
      <c r="J106" s="115"/>
      <c r="O106" s="92" t="s">
        <v>562</v>
      </c>
      <c r="P106" s="93"/>
      <c r="Q106" s="134"/>
      <c r="R106" s="134">
        <f>+G71</f>
        <v>-97094.125000001426</v>
      </c>
      <c r="S106" s="135"/>
      <c r="T106" s="134"/>
      <c r="U106" s="134"/>
      <c r="V106" s="129"/>
    </row>
    <row r="107" spans="7:22" ht="15" x14ac:dyDescent="0.25">
      <c r="G107" s="115"/>
      <c r="H107" s="115"/>
      <c r="I107" s="115"/>
      <c r="J107" s="115"/>
      <c r="O107" s="92" t="s">
        <v>563</v>
      </c>
      <c r="P107" s="93"/>
      <c r="Q107" s="134"/>
      <c r="R107" s="134">
        <f>+Q37*-1</f>
        <v>-20062.5</v>
      </c>
      <c r="S107" s="135"/>
      <c r="T107" s="134"/>
      <c r="U107" s="134">
        <f>+T37*-1</f>
        <v>-20062.5</v>
      </c>
      <c r="V107" s="129"/>
    </row>
    <row r="108" spans="7:22" ht="15" x14ac:dyDescent="0.25">
      <c r="O108" s="92" t="s">
        <v>564</v>
      </c>
      <c r="P108" s="93"/>
      <c r="Q108" s="134"/>
      <c r="R108" s="134"/>
      <c r="S108" s="135"/>
      <c r="T108" s="134"/>
      <c r="U108" s="134">
        <f>+G62+G63</f>
        <v>-1272.93</v>
      </c>
      <c r="V108" s="129"/>
    </row>
    <row r="109" spans="7:22" ht="15" x14ac:dyDescent="0.25">
      <c r="O109" s="92"/>
      <c r="P109" s="93"/>
      <c r="Q109" s="134"/>
      <c r="R109" s="134"/>
      <c r="S109" s="135"/>
      <c r="T109" s="134"/>
      <c r="U109" s="134"/>
      <c r="V109" s="129"/>
    </row>
    <row r="110" spans="7:22" ht="15.75" thickBot="1" x14ac:dyDescent="0.3">
      <c r="O110" s="127" t="s">
        <v>565</v>
      </c>
      <c r="P110" s="128"/>
      <c r="Q110" s="134"/>
      <c r="R110" s="139">
        <f>SUM(R104:R107)</f>
        <v>788947.49999999953</v>
      </c>
      <c r="S110" s="140"/>
      <c r="T110" s="141"/>
      <c r="U110" s="139">
        <f>SUM(U104:U108)</f>
        <v>788947.49999999942</v>
      </c>
      <c r="V110" s="129"/>
    </row>
    <row r="111" spans="7:22" ht="15.75" thickTop="1" x14ac:dyDescent="0.25">
      <c r="O111" s="92"/>
      <c r="P111" s="93"/>
      <c r="Q111" s="135"/>
      <c r="R111" s="134"/>
      <c r="S111" s="135"/>
      <c r="T111" s="134"/>
      <c r="U111" s="134"/>
      <c r="V111" s="129"/>
    </row>
    <row r="112" spans="7:22" ht="15" x14ac:dyDescent="0.25">
      <c r="O112" s="92"/>
      <c r="P112" s="93"/>
      <c r="Q112" s="94"/>
      <c r="R112" s="95"/>
      <c r="S112" s="94"/>
      <c r="T112" s="95"/>
      <c r="U112" s="95"/>
      <c r="V112" s="129"/>
    </row>
    <row r="113" spans="15:22" ht="15" x14ac:dyDescent="0.25">
      <c r="O113" s="92"/>
      <c r="P113" s="93"/>
      <c r="Q113" s="94"/>
      <c r="R113" s="95"/>
      <c r="S113" s="94"/>
      <c r="T113" s="95"/>
      <c r="U113" s="95"/>
      <c r="V113" s="129"/>
    </row>
    <row r="114" spans="15:22" ht="15" x14ac:dyDescent="0.25">
      <c r="O114" s="92"/>
      <c r="P114" s="93"/>
      <c r="Q114" s="94"/>
      <c r="R114" s="95"/>
      <c r="S114" s="94"/>
      <c r="T114" s="95"/>
      <c r="U114" s="95"/>
      <c r="V114" s="129"/>
    </row>
    <row r="115" spans="15:22" ht="15" x14ac:dyDescent="0.25">
      <c r="O115" s="92"/>
      <c r="P115" s="93"/>
      <c r="Q115" s="94"/>
      <c r="R115" s="95"/>
      <c r="S115" s="94"/>
      <c r="T115" s="95"/>
      <c r="U115" s="95"/>
      <c r="V115" s="129"/>
    </row>
    <row r="116" spans="15:22" ht="15" x14ac:dyDescent="0.25">
      <c r="O116" s="142" t="s">
        <v>566</v>
      </c>
      <c r="P116" s="143"/>
      <c r="Q116" s="144"/>
      <c r="R116" s="95"/>
      <c r="S116" s="94"/>
      <c r="T116" s="95"/>
      <c r="U116" s="95"/>
      <c r="V116" s="129"/>
    </row>
    <row r="117" spans="15:22" ht="15" x14ac:dyDescent="0.25">
      <c r="O117" s="145"/>
      <c r="P117" s="93"/>
      <c r="Q117" s="146"/>
      <c r="R117" s="95"/>
      <c r="S117" s="94"/>
      <c r="T117" s="95"/>
      <c r="U117" s="95"/>
      <c r="V117" s="129"/>
    </row>
    <row r="118" spans="15:22" ht="30" x14ac:dyDescent="0.25">
      <c r="O118" s="147" t="s">
        <v>738</v>
      </c>
      <c r="P118" s="93"/>
      <c r="Q118" s="148" t="s">
        <v>173</v>
      </c>
      <c r="R118" s="95"/>
      <c r="S118" s="94"/>
      <c r="T118" s="95"/>
      <c r="U118" s="95"/>
      <c r="V118" s="129"/>
    </row>
    <row r="119" spans="15:22" ht="15" x14ac:dyDescent="0.25">
      <c r="O119" s="145"/>
      <c r="P119" s="93"/>
      <c r="Q119" s="146"/>
      <c r="R119" s="95"/>
      <c r="S119" s="94"/>
      <c r="T119" s="95"/>
      <c r="U119" s="95"/>
      <c r="V119" s="129"/>
    </row>
    <row r="120" spans="15:22" ht="30" x14ac:dyDescent="0.25">
      <c r="O120" s="145" t="s">
        <v>739</v>
      </c>
      <c r="P120" s="93"/>
      <c r="Q120" s="149">
        <f>+G69*-1</f>
        <v>97094.125000001426</v>
      </c>
      <c r="R120" s="95"/>
      <c r="S120" s="94"/>
      <c r="T120" s="95"/>
      <c r="U120" s="95"/>
      <c r="V120" s="129"/>
    </row>
    <row r="121" spans="15:22" ht="30" x14ac:dyDescent="0.25">
      <c r="O121" s="145" t="s">
        <v>740</v>
      </c>
      <c r="P121" s="93"/>
      <c r="Q121" s="149">
        <f>+G77*-1</f>
        <v>0</v>
      </c>
      <c r="R121" s="95"/>
      <c r="S121" s="94"/>
      <c r="T121" s="95"/>
      <c r="U121" s="95"/>
      <c r="V121" s="129"/>
    </row>
    <row r="122" spans="15:22" ht="15" x14ac:dyDescent="0.25">
      <c r="O122" s="145" t="s">
        <v>567</v>
      </c>
      <c r="P122" s="93"/>
      <c r="Q122" s="149">
        <f>+G72*-1</f>
        <v>0</v>
      </c>
      <c r="R122" s="95"/>
      <c r="S122" s="94"/>
      <c r="T122" s="95"/>
      <c r="U122" s="95"/>
      <c r="V122" s="129"/>
    </row>
    <row r="123" spans="15:22" ht="30" x14ac:dyDescent="0.25">
      <c r="O123" s="145" t="s">
        <v>568</v>
      </c>
      <c r="P123" s="93"/>
      <c r="Q123" s="149">
        <f>SUM(H6:H57)</f>
        <v>809010</v>
      </c>
      <c r="R123" s="95"/>
      <c r="S123" s="94"/>
      <c r="T123" s="95"/>
      <c r="U123" s="95"/>
      <c r="V123" s="129"/>
    </row>
    <row r="124" spans="15:22" ht="15" x14ac:dyDescent="0.25">
      <c r="O124" s="145"/>
      <c r="P124" s="93"/>
      <c r="Q124" s="149"/>
      <c r="R124" s="95"/>
      <c r="S124" s="94"/>
      <c r="T124" s="95"/>
      <c r="U124" s="95"/>
      <c r="V124" s="129"/>
    </row>
    <row r="125" spans="15:22" ht="15" x14ac:dyDescent="0.25">
      <c r="O125" s="147" t="s">
        <v>569</v>
      </c>
      <c r="P125" s="93"/>
      <c r="Q125" s="150">
        <f>SUM(Q120:Q123)</f>
        <v>906104.1250000014</v>
      </c>
      <c r="R125" s="95"/>
      <c r="S125" s="94"/>
      <c r="T125" s="95"/>
      <c r="U125" s="95"/>
      <c r="V125" s="129"/>
    </row>
    <row r="126" spans="15:22" ht="15" x14ac:dyDescent="0.25">
      <c r="O126" s="145"/>
      <c r="P126" s="93"/>
      <c r="Q126" s="149"/>
      <c r="R126" s="95"/>
      <c r="S126" s="94"/>
      <c r="T126" s="95"/>
      <c r="U126" s="95"/>
      <c r="V126" s="129"/>
    </row>
    <row r="127" spans="15:22" ht="15" x14ac:dyDescent="0.25">
      <c r="O127" s="145"/>
      <c r="P127" s="93"/>
      <c r="Q127" s="149"/>
      <c r="R127" s="95"/>
      <c r="S127" s="94"/>
      <c r="T127" s="95"/>
      <c r="U127" s="95"/>
      <c r="V127" s="129"/>
    </row>
    <row r="128" spans="15:22" ht="15" x14ac:dyDescent="0.25">
      <c r="O128" s="145" t="s">
        <v>570</v>
      </c>
      <c r="P128" s="93"/>
      <c r="Q128" s="149">
        <f>U104</f>
        <v>810282.92999999947</v>
      </c>
      <c r="R128" s="95"/>
      <c r="S128" s="94"/>
      <c r="T128" s="95"/>
      <c r="U128" s="95"/>
      <c r="V128" s="129"/>
    </row>
    <row r="129" spans="15:22" ht="30" x14ac:dyDescent="0.25">
      <c r="O129" s="145" t="s">
        <v>571</v>
      </c>
      <c r="P129" s="93"/>
      <c r="Q129" s="149">
        <f>T94+T95</f>
        <v>0</v>
      </c>
      <c r="R129" s="95"/>
      <c r="S129" s="94"/>
      <c r="T129" s="95"/>
      <c r="U129" s="95"/>
      <c r="V129" s="129"/>
    </row>
    <row r="130" spans="15:22" ht="30" x14ac:dyDescent="0.25">
      <c r="O130" s="145" t="s">
        <v>572</v>
      </c>
      <c r="P130" s="93"/>
      <c r="Q130" s="149">
        <f>+G76*-1</f>
        <v>0</v>
      </c>
      <c r="R130" s="95"/>
      <c r="S130" s="94"/>
      <c r="T130" s="95"/>
      <c r="U130" s="95"/>
      <c r="V130" s="129"/>
    </row>
    <row r="131" spans="15:22" ht="30" x14ac:dyDescent="0.25">
      <c r="O131" s="145" t="s">
        <v>573</v>
      </c>
      <c r="P131" s="93"/>
      <c r="Q131" s="149">
        <f>+R107-U107</f>
        <v>0</v>
      </c>
      <c r="R131" s="95"/>
      <c r="S131" s="94"/>
      <c r="T131" s="95"/>
      <c r="U131" s="95"/>
      <c r="V131" s="129"/>
    </row>
    <row r="132" spans="15:22" ht="15" x14ac:dyDescent="0.25">
      <c r="O132" s="145"/>
      <c r="P132" s="93"/>
      <c r="Q132" s="149"/>
      <c r="R132" s="95"/>
      <c r="S132" s="94"/>
      <c r="T132" s="95"/>
      <c r="U132" s="95"/>
      <c r="V132" s="129"/>
    </row>
    <row r="133" spans="15:22" ht="30" x14ac:dyDescent="0.25">
      <c r="O133" s="147" t="s">
        <v>741</v>
      </c>
      <c r="P133" s="93"/>
      <c r="Q133" s="150">
        <f>Q125-Q128+Q129+Q131+Q130</f>
        <v>95821.195000001928</v>
      </c>
      <c r="R133" s="95"/>
      <c r="S133" s="94"/>
      <c r="T133" s="95"/>
      <c r="U133" s="95"/>
      <c r="V133" s="129"/>
    </row>
    <row r="134" spans="15:22" ht="15" x14ac:dyDescent="0.25">
      <c r="O134" s="145"/>
      <c r="P134" s="93"/>
      <c r="Q134" s="149"/>
      <c r="R134" s="95"/>
      <c r="S134" s="94"/>
      <c r="T134" s="95"/>
      <c r="U134" s="95"/>
      <c r="V134" s="129"/>
    </row>
    <row r="135" spans="15:22" ht="15" x14ac:dyDescent="0.25">
      <c r="O135" s="145"/>
      <c r="P135" s="93"/>
      <c r="Q135" s="149"/>
      <c r="R135" s="95"/>
      <c r="S135" s="94"/>
      <c r="T135" s="95"/>
      <c r="U135" s="95"/>
      <c r="V135" s="129"/>
    </row>
    <row r="136" spans="15:22" ht="15" x14ac:dyDescent="0.25">
      <c r="O136" s="147" t="s">
        <v>574</v>
      </c>
      <c r="P136" s="128"/>
      <c r="Q136" s="149" t="s">
        <v>173</v>
      </c>
      <c r="R136" s="95"/>
      <c r="S136" s="94"/>
      <c r="T136" s="95"/>
      <c r="U136" s="95"/>
      <c r="V136" s="129"/>
    </row>
    <row r="137" spans="15:22" ht="15" x14ac:dyDescent="0.25">
      <c r="O137" s="145"/>
      <c r="P137" s="93"/>
      <c r="Q137" s="149"/>
      <c r="R137" s="95"/>
      <c r="S137" s="94"/>
      <c r="T137" s="95"/>
      <c r="U137" s="95"/>
      <c r="V137" s="129"/>
    </row>
    <row r="138" spans="15:22" ht="30" x14ac:dyDescent="0.25">
      <c r="O138" s="145" t="s">
        <v>742</v>
      </c>
      <c r="P138" s="93"/>
      <c r="Q138" s="149">
        <f>+G75*-1</f>
        <v>95821.200000000012</v>
      </c>
      <c r="R138" s="95"/>
      <c r="S138" s="94"/>
      <c r="T138" s="95"/>
      <c r="U138" s="95"/>
      <c r="V138" s="129"/>
    </row>
    <row r="139" spans="15:22" ht="30" x14ac:dyDescent="0.25">
      <c r="O139" s="145" t="s">
        <v>743</v>
      </c>
      <c r="P139" s="93"/>
      <c r="Q139" s="149">
        <f>+G74*-1</f>
        <v>0</v>
      </c>
      <c r="R139" s="95"/>
      <c r="S139" s="94"/>
      <c r="T139" s="95"/>
      <c r="U139" s="95"/>
      <c r="V139" s="129"/>
    </row>
    <row r="140" spans="15:22" ht="30" x14ac:dyDescent="0.25">
      <c r="O140" s="145" t="s">
        <v>744</v>
      </c>
      <c r="P140" s="93"/>
      <c r="Q140" s="149">
        <f>+G78*-1</f>
        <v>0</v>
      </c>
      <c r="R140" s="95"/>
      <c r="S140" s="94"/>
      <c r="T140" s="95"/>
      <c r="U140" s="95"/>
      <c r="V140" s="129"/>
    </row>
    <row r="141" spans="15:22" ht="15" x14ac:dyDescent="0.25">
      <c r="O141" s="145"/>
      <c r="P141" s="93"/>
      <c r="Q141" s="149"/>
      <c r="R141" s="95"/>
      <c r="S141" s="94"/>
      <c r="T141" s="95"/>
      <c r="U141" s="95"/>
      <c r="V141" s="129"/>
    </row>
    <row r="142" spans="15:22" ht="30" x14ac:dyDescent="0.25">
      <c r="O142" s="147" t="s">
        <v>745</v>
      </c>
      <c r="P142" s="93"/>
      <c r="Q142" s="150">
        <f>SUM(Q138:Q141)</f>
        <v>95821.200000000012</v>
      </c>
      <c r="R142" s="95"/>
      <c r="S142" s="94"/>
      <c r="T142" s="95"/>
      <c r="U142" s="95"/>
      <c r="V142" s="129"/>
    </row>
    <row r="143" spans="15:22" ht="15" x14ac:dyDescent="0.25">
      <c r="O143" s="151"/>
      <c r="P143" s="152"/>
      <c r="Q143" s="153"/>
      <c r="R143" s="95"/>
      <c r="S143" s="94"/>
      <c r="T143" s="95"/>
      <c r="U143" s="95"/>
    </row>
    <row r="144" spans="15:22" ht="15" x14ac:dyDescent="0.25">
      <c r="O144" s="92"/>
      <c r="P144" s="93"/>
      <c r="Q144" s="94"/>
      <c r="R144" s="95"/>
      <c r="S144" s="94"/>
      <c r="T144" s="95"/>
      <c r="U144" s="95"/>
    </row>
    <row r="145" spans="15:21" ht="15" x14ac:dyDescent="0.25">
      <c r="O145" s="92"/>
      <c r="P145" s="93"/>
      <c r="Q145" s="94"/>
      <c r="R145" s="95"/>
      <c r="S145" s="94"/>
      <c r="T145" s="95"/>
      <c r="U145" s="95"/>
    </row>
    <row r="146" spans="15:21" ht="15" x14ac:dyDescent="0.25">
      <c r="O146" s="92"/>
      <c r="P146" s="93"/>
      <c r="Q146" s="94"/>
      <c r="R146" s="95"/>
      <c r="S146" s="94"/>
      <c r="T146" s="95"/>
      <c r="U146" s="95"/>
    </row>
    <row r="147" spans="15:21" ht="15" x14ac:dyDescent="0.25">
      <c r="O147" s="92"/>
      <c r="P147" s="93"/>
      <c r="Q147" s="94"/>
      <c r="R147" s="95"/>
      <c r="S147" s="94"/>
      <c r="T147" s="95"/>
      <c r="U147" s="95"/>
    </row>
    <row r="148" spans="15:21" ht="15" x14ac:dyDescent="0.25">
      <c r="O148" s="92"/>
      <c r="P148" s="93"/>
      <c r="Q148" s="94"/>
      <c r="R148" s="95"/>
      <c r="S148" s="94"/>
      <c r="T148" s="95"/>
      <c r="U148" s="95"/>
    </row>
    <row r="149" spans="15:21" ht="15.75" thickBot="1" x14ac:dyDescent="0.3">
      <c r="O149" s="96" t="s">
        <v>475</v>
      </c>
      <c r="P149" s="97"/>
      <c r="Q149" s="97"/>
      <c r="R149" s="103"/>
      <c r="S149" s="94"/>
      <c r="T149" s="95"/>
      <c r="U149" s="95"/>
    </row>
    <row r="150" spans="15:21" ht="15" x14ac:dyDescent="0.25">
      <c r="O150" s="96" t="s">
        <v>476</v>
      </c>
      <c r="P150" s="93"/>
      <c r="Q150" s="93"/>
      <c r="R150" s="98"/>
      <c r="S150" s="94"/>
      <c r="T150" s="95"/>
      <c r="U150" s="95"/>
    </row>
    <row r="151" spans="15:21" ht="15" x14ac:dyDescent="0.25">
      <c r="O151" s="92"/>
      <c r="P151" s="93"/>
      <c r="Q151" s="94"/>
      <c r="R151" s="95"/>
      <c r="S151" s="94"/>
      <c r="T151" s="94"/>
      <c r="U151" s="94"/>
    </row>
    <row r="152" spans="15:21" x14ac:dyDescent="0.2">
      <c r="O152" s="154"/>
    </row>
  </sheetData>
  <sheetProtection algorithmName="SHA-512" hashValue="O/+xUBxgtVhRFi4Xza9xzq2XBD73GAw1hBcCU0URsLdZyjCkiGlmFA18by4tbCw3hFkZHphevYzvx70NSCMDfA==" saltValue="yyfHvsCLVhsXIUvfPlMqPw==" spinCount="100000" sheet="1" objects="1" scenarios="1"/>
  <mergeCells count="3">
    <mergeCell ref="O2:U2"/>
    <mergeCell ref="O3:U3"/>
    <mergeCell ref="O5:Q5"/>
  </mergeCells>
  <phoneticPr fontId="0" type="noConversion"/>
  <printOptions gridLines="1"/>
  <pageMargins left="0.93" right="1.19" top="0.33" bottom="0.19685039370078741" header="0.51181102362204722" footer="0.51181102362204722"/>
  <pageSetup paperSize="9" scale="55" orientation="portrait" r:id="rId1"/>
  <headerFooter alignWithMargins="0"/>
  <rowBreaks count="1" manualBreakCount="1">
    <brk id="76" min="14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2:G135"/>
  <sheetViews>
    <sheetView zoomScale="75" workbookViewId="0">
      <selection activeCell="C5" sqref="C5"/>
    </sheetView>
  </sheetViews>
  <sheetFormatPr defaultRowHeight="12.75" x14ac:dyDescent="0.2"/>
  <cols>
    <col min="1" max="1" width="42.85546875" customWidth="1"/>
    <col min="3" max="3" width="10.140625" customWidth="1"/>
    <col min="4" max="4" width="10.7109375" customWidth="1"/>
    <col min="7" max="7" width="10.85546875" customWidth="1"/>
  </cols>
  <sheetData>
    <row r="2" spans="1:7" ht="15.75" x14ac:dyDescent="0.25">
      <c r="A2" s="168" t="s">
        <v>297</v>
      </c>
      <c r="B2" s="168"/>
      <c r="C2" s="168"/>
      <c r="D2" s="168"/>
      <c r="E2" s="168"/>
      <c r="F2" s="168"/>
      <c r="G2" s="168"/>
    </row>
    <row r="3" spans="1:7" ht="15.75" x14ac:dyDescent="0.25">
      <c r="A3" s="168" t="s">
        <v>438</v>
      </c>
      <c r="B3" s="168"/>
      <c r="C3" s="168"/>
      <c r="D3" s="168"/>
      <c r="E3" s="168"/>
      <c r="F3" s="168"/>
      <c r="G3" s="168"/>
    </row>
    <row r="5" spans="1:7" ht="15.75" x14ac:dyDescent="0.25">
      <c r="A5" s="7"/>
      <c r="B5" s="8" t="s">
        <v>170</v>
      </c>
      <c r="C5" s="28">
        <f>+Report!Q5</f>
        <v>0</v>
      </c>
      <c r="D5" s="28"/>
      <c r="E5" s="28"/>
      <c r="F5" s="28"/>
      <c r="G5" s="28"/>
    </row>
    <row r="8" spans="1:7" ht="38.25" x14ac:dyDescent="0.2">
      <c r="A8" s="11"/>
      <c r="B8" s="11"/>
      <c r="C8" s="11" t="s">
        <v>171</v>
      </c>
      <c r="D8" s="11"/>
      <c r="E8" s="11"/>
      <c r="F8" s="11" t="s">
        <v>172</v>
      </c>
      <c r="G8" s="11"/>
    </row>
    <row r="9" spans="1:7" x14ac:dyDescent="0.2">
      <c r="C9" s="2" t="s">
        <v>173</v>
      </c>
      <c r="D9" s="2" t="s">
        <v>173</v>
      </c>
      <c r="F9" s="2" t="s">
        <v>173</v>
      </c>
      <c r="G9" s="2" t="s">
        <v>173</v>
      </c>
    </row>
    <row r="10" spans="1:7" x14ac:dyDescent="0.2">
      <c r="A10" s="10" t="s">
        <v>174</v>
      </c>
    </row>
    <row r="11" spans="1:7" x14ac:dyDescent="0.2">
      <c r="A11" s="3" t="s">
        <v>0</v>
      </c>
      <c r="C11" s="5">
        <f>+Report!Q11+Report!Q12+Report!Q13+Report!Q14+Report!Q15</f>
        <v>597766</v>
      </c>
      <c r="F11" s="5">
        <f>+Report!T11+Report!T12+Report!T13+Report!T14+Report!T15</f>
        <v>600441.58999999985</v>
      </c>
    </row>
    <row r="12" spans="1:7" x14ac:dyDescent="0.2">
      <c r="A12" s="3" t="s">
        <v>298</v>
      </c>
      <c r="C12" s="5">
        <f>+Report!Q16+Report!Q17+Report!Q18+Report!Q19+Report!Q20+Report!Q21+Report!Q22+Report!Q23+Report!Q32</f>
        <v>180974</v>
      </c>
      <c r="F12" s="5">
        <f>+Report!T16+Report!T17+Report!T18+Report!T19+Report!T20+Report!T21+Report!T22+Report!T23+Report!T32</f>
        <v>183295.14999999997</v>
      </c>
    </row>
    <row r="13" spans="1:7" x14ac:dyDescent="0.2">
      <c r="A13" s="3" t="s">
        <v>14</v>
      </c>
      <c r="C13" s="5">
        <f>+Report!Q24+Report!Q25+Report!Q26</f>
        <v>182848</v>
      </c>
      <c r="F13" s="5">
        <f>+Report!T24+Report!T25+Report!T26</f>
        <v>150781.2699999999</v>
      </c>
    </row>
    <row r="14" spans="1:7" x14ac:dyDescent="0.2">
      <c r="A14" s="3"/>
      <c r="C14" s="5"/>
      <c r="D14" s="12"/>
      <c r="F14" s="5"/>
      <c r="G14" s="12"/>
    </row>
    <row r="15" spans="1:7" x14ac:dyDescent="0.2">
      <c r="A15" s="10" t="s">
        <v>175</v>
      </c>
      <c r="D15" s="5">
        <f>SUM(C11:C13)</f>
        <v>961588</v>
      </c>
      <c r="G15" s="5">
        <f>SUM(F11:F13)</f>
        <v>934518.00999999966</v>
      </c>
    </row>
    <row r="16" spans="1:7" x14ac:dyDescent="0.2">
      <c r="A16" s="10"/>
    </row>
    <row r="18" spans="1:7" x14ac:dyDescent="0.2">
      <c r="A18" s="10" t="s">
        <v>176</v>
      </c>
    </row>
    <row r="19" spans="1:7" x14ac:dyDescent="0.2">
      <c r="A19" s="3" t="s">
        <v>16</v>
      </c>
      <c r="C19" s="5">
        <v>0</v>
      </c>
      <c r="F19" s="5">
        <v>0</v>
      </c>
    </row>
    <row r="20" spans="1:7" x14ac:dyDescent="0.2">
      <c r="A20" s="3" t="s">
        <v>17</v>
      </c>
      <c r="C20" s="5">
        <f>+Report!Q33</f>
        <v>9415</v>
      </c>
      <c r="F20" s="5">
        <f>+Report!T33</f>
        <v>9597.0199999999913</v>
      </c>
    </row>
    <row r="21" spans="1:7" x14ac:dyDescent="0.2">
      <c r="A21" s="3" t="s">
        <v>18</v>
      </c>
      <c r="C21" s="5">
        <f>+Report!Q34</f>
        <v>515</v>
      </c>
      <c r="F21" s="5">
        <f>+Report!T34</f>
        <v>510</v>
      </c>
    </row>
    <row r="22" spans="1:7" x14ac:dyDescent="0.2">
      <c r="A22" s="3" t="s">
        <v>19</v>
      </c>
      <c r="C22" s="5">
        <f>+Report!Q35</f>
        <v>28342</v>
      </c>
      <c r="F22" s="5">
        <f>+Report!T35</f>
        <v>27529.12999999999</v>
      </c>
    </row>
    <row r="23" spans="1:7" x14ac:dyDescent="0.2">
      <c r="A23" s="3" t="s">
        <v>20</v>
      </c>
      <c r="C23" s="5">
        <f>+Report!Q36</f>
        <v>33652</v>
      </c>
      <c r="F23" s="5">
        <f>+Report!T36</f>
        <v>28097.779999999992</v>
      </c>
    </row>
    <row r="24" spans="1:7" x14ac:dyDescent="0.2">
      <c r="A24" s="3" t="s">
        <v>21</v>
      </c>
      <c r="C24" s="5">
        <f>+Report!Q37</f>
        <v>20062.5</v>
      </c>
      <c r="F24" s="5">
        <f>+Report!T37</f>
        <v>20062.5</v>
      </c>
    </row>
    <row r="25" spans="1:7" x14ac:dyDescent="0.2">
      <c r="A25" s="3" t="s">
        <v>177</v>
      </c>
      <c r="C25" s="5">
        <f>+Report!Q38</f>
        <v>10184</v>
      </c>
      <c r="F25" s="5">
        <f>+Report!T38</f>
        <v>15839.75</v>
      </c>
    </row>
    <row r="26" spans="1:7" x14ac:dyDescent="0.2">
      <c r="A26" s="3" t="s">
        <v>23</v>
      </c>
      <c r="C26" s="5">
        <f>+Report!Q39</f>
        <v>2680</v>
      </c>
      <c r="D26" s="12"/>
      <c r="F26" s="5">
        <f>+Report!T39</f>
        <v>2204.2199999999898</v>
      </c>
      <c r="G26" s="12"/>
    </row>
    <row r="27" spans="1:7" x14ac:dyDescent="0.2">
      <c r="A27" s="3"/>
      <c r="C27" s="5"/>
      <c r="F27" s="5"/>
    </row>
    <row r="28" spans="1:7" x14ac:dyDescent="0.2">
      <c r="A28" s="10" t="s">
        <v>178</v>
      </c>
      <c r="D28" s="5">
        <f>SUM(C19:C26)</f>
        <v>104850.5</v>
      </c>
      <c r="G28" s="5">
        <f>SUM(F19:F26)</f>
        <v>103840.39999999995</v>
      </c>
    </row>
    <row r="29" spans="1:7" x14ac:dyDescent="0.2">
      <c r="A29" s="10"/>
    </row>
    <row r="31" spans="1:7" x14ac:dyDescent="0.2">
      <c r="A31" s="10" t="s">
        <v>179</v>
      </c>
    </row>
    <row r="32" spans="1:7" x14ac:dyDescent="0.2">
      <c r="A32" s="3" t="s">
        <v>24</v>
      </c>
      <c r="C32" s="5">
        <f>+Report!Q45</f>
        <v>0</v>
      </c>
      <c r="F32" s="5">
        <f>+Report!T45</f>
        <v>557.63</v>
      </c>
    </row>
    <row r="33" spans="1:7" x14ac:dyDescent="0.2">
      <c r="A33" s="3" t="s">
        <v>25</v>
      </c>
      <c r="C33" s="5">
        <f>+Report!Q46</f>
        <v>0</v>
      </c>
      <c r="F33" s="5">
        <f>+Report!T46</f>
        <v>0</v>
      </c>
    </row>
    <row r="34" spans="1:7" x14ac:dyDescent="0.2">
      <c r="A34" s="3" t="s">
        <v>26</v>
      </c>
      <c r="C34" s="5">
        <f>+Report!Q47</f>
        <v>500</v>
      </c>
      <c r="D34" s="12"/>
      <c r="F34" s="5">
        <f>+Report!T47</f>
        <v>256.71000000000004</v>
      </c>
      <c r="G34" s="12"/>
    </row>
    <row r="35" spans="1:7" x14ac:dyDescent="0.2">
      <c r="A35" s="3"/>
      <c r="C35" s="5"/>
      <c r="F35" s="5"/>
    </row>
    <row r="36" spans="1:7" x14ac:dyDescent="0.2">
      <c r="A36" s="10" t="s">
        <v>180</v>
      </c>
      <c r="D36" s="5">
        <f>SUM(C32:C34)</f>
        <v>500</v>
      </c>
      <c r="G36" s="5">
        <f>SUM(F32:F34)</f>
        <v>814.34</v>
      </c>
    </row>
    <row r="37" spans="1:7" x14ac:dyDescent="0.2">
      <c r="A37" s="10"/>
    </row>
    <row r="39" spans="1:7" x14ac:dyDescent="0.2">
      <c r="A39" s="10" t="s">
        <v>181</v>
      </c>
    </row>
    <row r="40" spans="1:7" x14ac:dyDescent="0.2">
      <c r="A40" s="3" t="s">
        <v>27</v>
      </c>
      <c r="C40" s="5">
        <f>+Report!Q53</f>
        <v>15000</v>
      </c>
      <c r="F40" s="5">
        <f>+Report!T53</f>
        <v>9327.5799999999908</v>
      </c>
    </row>
    <row r="41" spans="1:7" x14ac:dyDescent="0.2">
      <c r="A41" s="3" t="s">
        <v>182</v>
      </c>
      <c r="C41" s="5">
        <f>+Report!Q54</f>
        <v>3670</v>
      </c>
      <c r="F41" s="5">
        <f>+Report!T54</f>
        <v>4629.75</v>
      </c>
    </row>
    <row r="42" spans="1:7" x14ac:dyDescent="0.2">
      <c r="A42" s="3" t="s">
        <v>29</v>
      </c>
      <c r="C42" s="5">
        <f>+Report!Q55</f>
        <v>0</v>
      </c>
      <c r="F42" s="5">
        <f>+Report!T55</f>
        <v>0</v>
      </c>
    </row>
    <row r="43" spans="1:7" x14ac:dyDescent="0.2">
      <c r="A43" s="3" t="s">
        <v>30</v>
      </c>
      <c r="C43" s="5">
        <f>+Report!Q56</f>
        <v>1020</v>
      </c>
      <c r="F43" s="5">
        <f>+Report!T56</f>
        <v>1323.18</v>
      </c>
    </row>
    <row r="44" spans="1:7" x14ac:dyDescent="0.2">
      <c r="A44" s="3" t="s">
        <v>183</v>
      </c>
      <c r="C44" s="5">
        <f>+Report!Q57</f>
        <v>1155.6250000010477</v>
      </c>
      <c r="F44" s="5">
        <f>+Report!T57</f>
        <v>0</v>
      </c>
    </row>
    <row r="45" spans="1:7" x14ac:dyDescent="0.2">
      <c r="A45" s="3" t="s">
        <v>32</v>
      </c>
      <c r="C45" s="5">
        <f>+Report!Q58</f>
        <v>5887</v>
      </c>
      <c r="F45" s="5">
        <f>+Report!T58</f>
        <v>4349.5599999999904</v>
      </c>
    </row>
    <row r="46" spans="1:7" x14ac:dyDescent="0.2">
      <c r="A46" s="3" t="s">
        <v>33</v>
      </c>
      <c r="C46" s="5">
        <f>+Report!Q59</f>
        <v>0</v>
      </c>
      <c r="F46" s="5">
        <f>+Report!T59</f>
        <v>0</v>
      </c>
    </row>
    <row r="47" spans="1:7" x14ac:dyDescent="0.2">
      <c r="A47" s="3" t="s">
        <v>34</v>
      </c>
      <c r="C47" s="5">
        <f>+Report!Q60</f>
        <v>0</v>
      </c>
      <c r="F47" s="5">
        <f>+Report!T60</f>
        <v>0</v>
      </c>
    </row>
    <row r="48" spans="1:7" x14ac:dyDescent="0.2">
      <c r="A48" s="3" t="s">
        <v>35</v>
      </c>
      <c r="C48" s="5">
        <f>+Report!Q61</f>
        <v>2800</v>
      </c>
      <c r="F48" s="5">
        <f>+Report!T61</f>
        <v>870</v>
      </c>
    </row>
    <row r="49" spans="1:7" x14ac:dyDescent="0.2">
      <c r="A49" s="3" t="s">
        <v>36</v>
      </c>
      <c r="C49" s="5">
        <f>+Report!Q62</f>
        <v>900</v>
      </c>
      <c r="F49" s="5">
        <f>+Report!T62</f>
        <v>812.59</v>
      </c>
    </row>
    <row r="50" spans="1:7" x14ac:dyDescent="0.2">
      <c r="A50" s="3" t="s">
        <v>37</v>
      </c>
      <c r="C50" s="5">
        <f>+Report!Q63</f>
        <v>4171</v>
      </c>
      <c r="F50" s="5">
        <f>+Report!T63</f>
        <v>4036.5</v>
      </c>
    </row>
    <row r="51" spans="1:7" x14ac:dyDescent="0.2">
      <c r="A51" s="3" t="s">
        <v>38</v>
      </c>
      <c r="C51" s="5">
        <f>+Report!Q64</f>
        <v>5750</v>
      </c>
      <c r="F51" s="5">
        <f>+Report!T64</f>
        <v>4264.5200000000004</v>
      </c>
    </row>
    <row r="52" spans="1:7" x14ac:dyDescent="0.2">
      <c r="A52" s="3" t="s">
        <v>39</v>
      </c>
      <c r="C52" s="5">
        <f>+Report!Q65</f>
        <v>0</v>
      </c>
      <c r="F52" s="5">
        <f>+Report!T65</f>
        <v>0</v>
      </c>
    </row>
    <row r="53" spans="1:7" x14ac:dyDescent="0.2">
      <c r="A53" s="3" t="s">
        <v>40</v>
      </c>
      <c r="C53" s="5">
        <f>+Report!Q66</f>
        <v>0</v>
      </c>
      <c r="D53" s="12"/>
      <c r="F53" s="5">
        <f>+Report!T66</f>
        <v>65</v>
      </c>
      <c r="G53" s="12"/>
    </row>
    <row r="54" spans="1:7" x14ac:dyDescent="0.2">
      <c r="A54" s="3"/>
      <c r="C54" s="5"/>
      <c r="F54" s="5"/>
    </row>
    <row r="55" spans="1:7" x14ac:dyDescent="0.2">
      <c r="A55" s="10" t="s">
        <v>184</v>
      </c>
      <c r="D55" s="5">
        <f>SUM(C40:C53)</f>
        <v>40353.625000001048</v>
      </c>
      <c r="G55" s="5">
        <f>SUM(F40:F53)</f>
        <v>29678.679999999982</v>
      </c>
    </row>
    <row r="56" spans="1:7" x14ac:dyDescent="0.2">
      <c r="A56" s="10"/>
    </row>
    <row r="58" spans="1:7" x14ac:dyDescent="0.2">
      <c r="A58" s="10" t="s">
        <v>185</v>
      </c>
      <c r="C58" s="5"/>
    </row>
    <row r="59" spans="1:7" x14ac:dyDescent="0.2">
      <c r="A59" s="3" t="s">
        <v>41</v>
      </c>
      <c r="C59" s="5">
        <f>+Report!Q72</f>
        <v>0</v>
      </c>
      <c r="F59" s="5">
        <f>+Report!T72</f>
        <v>0</v>
      </c>
    </row>
    <row r="60" spans="1:7" x14ac:dyDescent="0.2">
      <c r="A60" s="3" t="s">
        <v>42</v>
      </c>
      <c r="C60" s="5">
        <f>+Report!Q73</f>
        <v>13151</v>
      </c>
      <c r="D60" s="12"/>
      <c r="F60" s="5">
        <f>+Report!T73</f>
        <v>12355.89</v>
      </c>
      <c r="G60" s="12"/>
    </row>
    <row r="61" spans="1:7" x14ac:dyDescent="0.2">
      <c r="A61" s="3"/>
      <c r="C61" s="5"/>
      <c r="F61" s="5"/>
    </row>
    <row r="62" spans="1:7" x14ac:dyDescent="0.2">
      <c r="A62" s="10" t="s">
        <v>186</v>
      </c>
      <c r="D62" s="5">
        <f>SUM(C59:C60)</f>
        <v>13151</v>
      </c>
      <c r="G62" s="5">
        <f>SUM(F59:F60)</f>
        <v>12355.89</v>
      </c>
    </row>
    <row r="63" spans="1:7" x14ac:dyDescent="0.2">
      <c r="A63" s="10"/>
    </row>
    <row r="65" spans="1:7" x14ac:dyDescent="0.2">
      <c r="A65" s="10" t="s">
        <v>187</v>
      </c>
    </row>
    <row r="66" spans="1:7" x14ac:dyDescent="0.2">
      <c r="A66" s="3" t="s">
        <v>43</v>
      </c>
      <c r="C66" s="5">
        <f>+Report!Q79</f>
        <v>-213207</v>
      </c>
      <c r="F66" s="5">
        <f>+Report!T79</f>
        <v>-17849.171720645565</v>
      </c>
    </row>
    <row r="67" spans="1:7" x14ac:dyDescent="0.2">
      <c r="A67" s="3" t="s">
        <v>44</v>
      </c>
      <c r="C67" s="5">
        <f>+Report!Q80</f>
        <v>0</v>
      </c>
      <c r="F67" s="5">
        <f>+Report!T80</f>
        <v>0</v>
      </c>
    </row>
    <row r="68" spans="1:7" x14ac:dyDescent="0.2">
      <c r="A68" s="3" t="s">
        <v>45</v>
      </c>
      <c r="C68" s="5">
        <f>+Report!Q81</f>
        <v>-1132</v>
      </c>
      <c r="F68" s="5">
        <f>+Report!T81</f>
        <v>-4286.68</v>
      </c>
    </row>
    <row r="69" spans="1:7" x14ac:dyDescent="0.2">
      <c r="A69" s="3" t="s">
        <v>46</v>
      </c>
      <c r="C69" s="5">
        <f>+Report!Q82</f>
        <v>0</v>
      </c>
      <c r="F69" s="5">
        <f>+Report!T82</f>
        <v>0</v>
      </c>
    </row>
    <row r="70" spans="1:7" x14ac:dyDescent="0.2">
      <c r="A70" s="3" t="s">
        <v>47</v>
      </c>
      <c r="C70" s="5">
        <f>+Report!Q83</f>
        <v>0</v>
      </c>
      <c r="F70" s="5">
        <f>+Report!T83</f>
        <v>-1290</v>
      </c>
    </row>
    <row r="71" spans="1:7" x14ac:dyDescent="0.2">
      <c r="A71" s="3" t="s">
        <v>432</v>
      </c>
      <c r="C71" s="5">
        <f>+Report!Q84</f>
        <v>0</v>
      </c>
      <c r="F71" s="5">
        <f>+Report!T84</f>
        <v>-244373.5382793544</v>
      </c>
    </row>
    <row r="72" spans="1:7" x14ac:dyDescent="0.2">
      <c r="A72" s="3" t="s">
        <v>49</v>
      </c>
      <c r="C72" s="5">
        <f>+Report!Q85</f>
        <v>0</v>
      </c>
      <c r="F72" s="5">
        <f>+Report!T85</f>
        <v>0</v>
      </c>
    </row>
    <row r="73" spans="1:7" x14ac:dyDescent="0.2">
      <c r="A73" s="3" t="s">
        <v>50</v>
      </c>
      <c r="C73" s="5">
        <f>+Report!Q86</f>
        <v>0</v>
      </c>
      <c r="F73" s="5">
        <f>+Report!T86</f>
        <v>0</v>
      </c>
    </row>
    <row r="74" spans="1:7" x14ac:dyDescent="0.2">
      <c r="A74" s="3" t="s">
        <v>51</v>
      </c>
      <c r="C74" s="5">
        <f>+Report!Q87</f>
        <v>0</v>
      </c>
      <c r="D74" s="12"/>
      <c r="F74" s="5">
        <f>+Report!T87</f>
        <v>-3125</v>
      </c>
      <c r="G74" s="12"/>
    </row>
    <row r="75" spans="1:7" x14ac:dyDescent="0.2">
      <c r="A75" s="3"/>
      <c r="C75" s="5"/>
      <c r="F75" s="5"/>
    </row>
    <row r="76" spans="1:7" x14ac:dyDescent="0.2">
      <c r="A76" s="10" t="s">
        <v>188</v>
      </c>
      <c r="D76" s="5">
        <f>SUM(C66:C74)</f>
        <v>-214339</v>
      </c>
      <c r="G76" s="5">
        <f>SUM(F66:F74)</f>
        <v>-270924.38999999996</v>
      </c>
    </row>
    <row r="77" spans="1:7" x14ac:dyDescent="0.2">
      <c r="A77" s="10"/>
    </row>
    <row r="78" spans="1:7" x14ac:dyDescent="0.2">
      <c r="A78" s="10" t="s">
        <v>189</v>
      </c>
    </row>
    <row r="79" spans="1:7" x14ac:dyDescent="0.2">
      <c r="A79" s="3" t="s">
        <v>190</v>
      </c>
      <c r="C79" s="5">
        <f>+Report!Q93</f>
        <v>0</v>
      </c>
      <c r="F79" s="5">
        <f>+Report!T93</f>
        <v>0</v>
      </c>
    </row>
    <row r="80" spans="1:7" x14ac:dyDescent="0.2">
      <c r="A80" s="3" t="s">
        <v>191</v>
      </c>
      <c r="C80" s="5">
        <f>+Report!Q94</f>
        <v>0</v>
      </c>
      <c r="F80" s="5">
        <f>+Report!T94</f>
        <v>0</v>
      </c>
    </row>
    <row r="81" spans="1:7" x14ac:dyDescent="0.2">
      <c r="A81" s="3" t="s">
        <v>192</v>
      </c>
      <c r="C81" s="5">
        <f>+Report!Q95</f>
        <v>0</v>
      </c>
      <c r="F81" s="5">
        <f>+Report!T95</f>
        <v>0</v>
      </c>
    </row>
    <row r="82" spans="1:7" x14ac:dyDescent="0.2">
      <c r="A82" s="3" t="s">
        <v>52</v>
      </c>
      <c r="C82" s="5">
        <f>+Report!Q96</f>
        <v>0</v>
      </c>
      <c r="F82" s="5">
        <f>+Report!T96</f>
        <v>0</v>
      </c>
    </row>
    <row r="83" spans="1:7" x14ac:dyDescent="0.2">
      <c r="A83" s="3" t="s">
        <v>193</v>
      </c>
      <c r="C83" s="5">
        <f>+Report!Q97</f>
        <v>0</v>
      </c>
      <c r="F83" s="5">
        <f>+Report!T97</f>
        <v>0</v>
      </c>
    </row>
    <row r="84" spans="1:7" x14ac:dyDescent="0.2">
      <c r="A84" s="3" t="s">
        <v>193</v>
      </c>
      <c r="C84" s="5">
        <f>+Report!Q98</f>
        <v>0</v>
      </c>
      <c r="F84" s="5">
        <f>+Report!T98</f>
        <v>0</v>
      </c>
    </row>
    <row r="85" spans="1:7" x14ac:dyDescent="0.2">
      <c r="A85" s="3" t="s">
        <v>53</v>
      </c>
      <c r="C85" s="5">
        <f>+Report!Q99</f>
        <v>0</v>
      </c>
      <c r="D85" s="12"/>
      <c r="F85" s="5">
        <f>+Report!T99</f>
        <v>0</v>
      </c>
      <c r="G85" s="12"/>
    </row>
    <row r="86" spans="1:7" x14ac:dyDescent="0.2">
      <c r="D86" s="5">
        <f>SUM(C79:C85)</f>
        <v>0</v>
      </c>
      <c r="G86" s="5">
        <f>SUM(F79:F85)</f>
        <v>0</v>
      </c>
    </row>
    <row r="87" spans="1:7" x14ac:dyDescent="0.2">
      <c r="A87" s="10" t="s">
        <v>194</v>
      </c>
    </row>
    <row r="89" spans="1:7" x14ac:dyDescent="0.2">
      <c r="A89" s="10" t="s">
        <v>195</v>
      </c>
      <c r="D89" s="13">
        <f>SUM(D15:D86)</f>
        <v>906104.12500000093</v>
      </c>
      <c r="G89" s="13">
        <f>SUM(G15:G86)</f>
        <v>810282.92999999947</v>
      </c>
    </row>
    <row r="91" spans="1:7" x14ac:dyDescent="0.2">
      <c r="A91" t="s">
        <v>196</v>
      </c>
      <c r="D91" s="5">
        <f>+Report!R106</f>
        <v>-97094.125000001426</v>
      </c>
      <c r="G91" s="5">
        <f>+Report!U106</f>
        <v>0</v>
      </c>
    </row>
    <row r="92" spans="1:7" x14ac:dyDescent="0.2">
      <c r="A92" t="s">
        <v>197</v>
      </c>
      <c r="D92" s="5">
        <f>+Report!R107</f>
        <v>-20062.5</v>
      </c>
      <c r="G92" s="5">
        <f>+Report!U107</f>
        <v>-20062.5</v>
      </c>
    </row>
    <row r="93" spans="1:7" x14ac:dyDescent="0.2">
      <c r="A93" t="s">
        <v>198</v>
      </c>
      <c r="D93" s="5">
        <f>+Report!R108</f>
        <v>0</v>
      </c>
      <c r="G93" s="5">
        <f>+Report!U108</f>
        <v>-1272.93</v>
      </c>
    </row>
    <row r="95" spans="1:7" ht="13.5" thickBot="1" x14ac:dyDescent="0.25">
      <c r="A95" s="10" t="s">
        <v>199</v>
      </c>
      <c r="D95" s="14">
        <f>SUM(D89:D92)</f>
        <v>788947.49999999953</v>
      </c>
      <c r="E95" s="10"/>
      <c r="F95" s="10"/>
      <c r="G95" s="14">
        <f>SUM(G89:G93)</f>
        <v>788947.49999999942</v>
      </c>
    </row>
    <row r="96" spans="1:7" ht="13.5" thickTop="1" x14ac:dyDescent="0.2"/>
    <row r="97" spans="1:7" x14ac:dyDescent="0.2">
      <c r="G97" s="5"/>
    </row>
    <row r="100" spans="1:7" x14ac:dyDescent="0.2">
      <c r="A100" s="15"/>
      <c r="B100" s="16"/>
      <c r="C100" s="17"/>
    </row>
    <row r="101" spans="1:7" x14ac:dyDescent="0.2">
      <c r="A101" s="18" t="s">
        <v>200</v>
      </c>
      <c r="C101" s="19"/>
    </row>
    <row r="102" spans="1:7" x14ac:dyDescent="0.2">
      <c r="A102" s="20"/>
      <c r="C102" s="19"/>
    </row>
    <row r="103" spans="1:7" x14ac:dyDescent="0.2">
      <c r="A103" s="20" t="s">
        <v>439</v>
      </c>
      <c r="C103" s="21" t="s">
        <v>173</v>
      </c>
    </row>
    <row r="104" spans="1:7" x14ac:dyDescent="0.2">
      <c r="A104" s="20"/>
      <c r="C104" s="22"/>
    </row>
    <row r="105" spans="1:7" x14ac:dyDescent="0.2">
      <c r="A105" s="20" t="s">
        <v>440</v>
      </c>
      <c r="C105" s="21">
        <f>+Report!Q120</f>
        <v>97094.125000001426</v>
      </c>
    </row>
    <row r="106" spans="1:7" x14ac:dyDescent="0.2">
      <c r="A106" s="20" t="s">
        <v>441</v>
      </c>
      <c r="C106" s="21">
        <f>+Report!Q121</f>
        <v>0</v>
      </c>
    </row>
    <row r="107" spans="1:7" x14ac:dyDescent="0.2">
      <c r="A107" s="20" t="s">
        <v>205</v>
      </c>
      <c r="C107" s="21">
        <f>+Report!Q122</f>
        <v>0</v>
      </c>
    </row>
    <row r="108" spans="1:7" x14ac:dyDescent="0.2">
      <c r="A108" s="20" t="s">
        <v>201</v>
      </c>
      <c r="C108" s="21">
        <f>+Report!Q123</f>
        <v>809010</v>
      </c>
    </row>
    <row r="109" spans="1:7" x14ac:dyDescent="0.2">
      <c r="A109" s="20"/>
      <c r="C109" s="21"/>
    </row>
    <row r="110" spans="1:7" x14ac:dyDescent="0.2">
      <c r="A110" s="20" t="s">
        <v>157</v>
      </c>
      <c r="C110" s="21">
        <f>SUM(C105:C108)</f>
        <v>906104.1250000014</v>
      </c>
    </row>
    <row r="111" spans="1:7" x14ac:dyDescent="0.2">
      <c r="A111" s="20"/>
      <c r="C111" s="21"/>
    </row>
    <row r="112" spans="1:7" x14ac:dyDescent="0.2">
      <c r="A112" s="20"/>
      <c r="C112" s="21"/>
    </row>
    <row r="113" spans="1:7" x14ac:dyDescent="0.2">
      <c r="A113" s="20" t="s">
        <v>172</v>
      </c>
      <c r="C113" s="21">
        <f>+Report!Q128</f>
        <v>810282.92999999947</v>
      </c>
    </row>
    <row r="114" spans="1:7" x14ac:dyDescent="0.2">
      <c r="A114" s="20" t="s">
        <v>202</v>
      </c>
      <c r="C114" s="21">
        <f>+Report!Q129</f>
        <v>0</v>
      </c>
    </row>
    <row r="115" spans="1:7" x14ac:dyDescent="0.2">
      <c r="A115" s="20" t="s">
        <v>207</v>
      </c>
      <c r="C115" s="21">
        <f>+Report!Q130</f>
        <v>0</v>
      </c>
    </row>
    <row r="116" spans="1:7" x14ac:dyDescent="0.2">
      <c r="A116" s="20" t="s">
        <v>203</v>
      </c>
      <c r="C116" s="21">
        <f>+Report!Q131</f>
        <v>0</v>
      </c>
    </row>
    <row r="117" spans="1:7" x14ac:dyDescent="0.2">
      <c r="A117" s="20"/>
      <c r="C117" s="21"/>
    </row>
    <row r="118" spans="1:7" ht="13.5" thickBot="1" x14ac:dyDescent="0.25">
      <c r="A118" s="20" t="s">
        <v>442</v>
      </c>
      <c r="C118" s="23">
        <f>C110-C113+C114+C116+C115</f>
        <v>95821.195000001928</v>
      </c>
    </row>
    <row r="119" spans="1:7" ht="13.5" thickTop="1" x14ac:dyDescent="0.2">
      <c r="A119" s="24"/>
      <c r="B119" s="12"/>
      <c r="C119" s="25"/>
    </row>
    <row r="120" spans="1:7" x14ac:dyDescent="0.2">
      <c r="A120" s="20"/>
      <c r="C120" s="21"/>
    </row>
    <row r="121" spans="1:7" x14ac:dyDescent="0.2">
      <c r="A121" s="18" t="s">
        <v>204</v>
      </c>
      <c r="C121" s="21" t="s">
        <v>173</v>
      </c>
    </row>
    <row r="122" spans="1:7" x14ac:dyDescent="0.2">
      <c r="A122" s="20"/>
      <c r="C122" s="21"/>
    </row>
    <row r="123" spans="1:7" x14ac:dyDescent="0.2">
      <c r="A123" s="20" t="s">
        <v>443</v>
      </c>
      <c r="C123" s="21">
        <f>+Report!Q138</f>
        <v>95821.200000000012</v>
      </c>
    </row>
    <row r="124" spans="1:7" x14ac:dyDescent="0.2">
      <c r="A124" s="20" t="s">
        <v>444</v>
      </c>
      <c r="C124" s="21">
        <f>+Report!Q139</f>
        <v>0</v>
      </c>
    </row>
    <row r="125" spans="1:7" x14ac:dyDescent="0.2">
      <c r="A125" s="20" t="s">
        <v>445</v>
      </c>
      <c r="C125" s="21">
        <f>+Report!Q140</f>
        <v>0</v>
      </c>
    </row>
    <row r="126" spans="1:7" x14ac:dyDescent="0.2">
      <c r="A126" s="20" t="s">
        <v>447</v>
      </c>
      <c r="C126" s="21">
        <f>+Report!G80*-1</f>
        <v>0</v>
      </c>
    </row>
    <row r="127" spans="1:7" x14ac:dyDescent="0.2">
      <c r="A127" s="20"/>
      <c r="C127" s="21"/>
    </row>
    <row r="128" spans="1:7" ht="13.5" thickBot="1" x14ac:dyDescent="0.25">
      <c r="A128" s="20" t="s">
        <v>446</v>
      </c>
      <c r="C128" s="23">
        <f>SUM(C123:C127)+0.5</f>
        <v>95821.700000000012</v>
      </c>
      <c r="F128" s="5"/>
      <c r="G128" s="5"/>
    </row>
    <row r="129" spans="1:4" ht="13.5" thickTop="1" x14ac:dyDescent="0.2">
      <c r="A129" s="20"/>
      <c r="C129" s="19"/>
    </row>
    <row r="130" spans="1:4" x14ac:dyDescent="0.2">
      <c r="A130" s="24"/>
      <c r="B130" s="12"/>
      <c r="C130" s="26"/>
    </row>
    <row r="132" spans="1:4" x14ac:dyDescent="0.2">
      <c r="D132" s="5"/>
    </row>
    <row r="134" spans="1:4" ht="13.5" thickBot="1" x14ac:dyDescent="0.25">
      <c r="A134" s="27"/>
      <c r="B134" s="27"/>
      <c r="C134" s="27"/>
      <c r="D134" s="27"/>
    </row>
    <row r="135" spans="1:4" x14ac:dyDescent="0.2">
      <c r="A135" t="s">
        <v>435</v>
      </c>
    </row>
  </sheetData>
  <mergeCells count="2">
    <mergeCell ref="A2:G2"/>
    <mergeCell ref="A3:G3"/>
  </mergeCells>
  <phoneticPr fontId="0" type="noConversion"/>
  <pageMargins left="0" right="0" top="0" bottom="0" header="0.5" footer="0.5"/>
  <pageSetup paperSize="9" scale="7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2:G150"/>
  <sheetViews>
    <sheetView topLeftCell="A109" zoomScale="75" workbookViewId="0">
      <selection activeCell="G112" sqref="G112"/>
    </sheetView>
  </sheetViews>
  <sheetFormatPr defaultRowHeight="12.75" x14ac:dyDescent="0.2"/>
  <cols>
    <col min="1" max="1" width="45.85546875" customWidth="1"/>
  </cols>
  <sheetData>
    <row r="2" spans="1:7" ht="15.75" x14ac:dyDescent="0.25">
      <c r="A2" s="168" t="s">
        <v>297</v>
      </c>
      <c r="B2" s="168"/>
      <c r="C2" s="168"/>
      <c r="D2" s="168"/>
      <c r="E2" s="168"/>
      <c r="F2" s="168"/>
      <c r="G2" s="168"/>
    </row>
    <row r="3" spans="1:7" ht="15.75" x14ac:dyDescent="0.25">
      <c r="A3" s="168" t="s">
        <v>438</v>
      </c>
      <c r="B3" s="168"/>
      <c r="C3" s="168"/>
      <c r="D3" s="168"/>
      <c r="E3" s="168"/>
      <c r="F3" s="168"/>
      <c r="G3" s="168"/>
    </row>
    <row r="5" spans="1:7" ht="15.75" x14ac:dyDescent="0.25">
      <c r="A5" s="7"/>
      <c r="B5" s="8" t="s">
        <v>170</v>
      </c>
      <c r="C5" s="28">
        <f>+Report!Q5</f>
        <v>0</v>
      </c>
      <c r="D5" s="9"/>
      <c r="F5" s="10"/>
    </row>
    <row r="8" spans="1:7" ht="38.25" x14ac:dyDescent="0.2">
      <c r="A8" s="11"/>
      <c r="B8" s="11"/>
      <c r="C8" s="11" t="s">
        <v>171</v>
      </c>
      <c r="D8" s="11"/>
      <c r="E8" s="11"/>
      <c r="F8" s="11" t="s">
        <v>172</v>
      </c>
      <c r="G8" s="11"/>
    </row>
    <row r="9" spans="1:7" x14ac:dyDescent="0.2">
      <c r="C9" s="2" t="s">
        <v>173</v>
      </c>
      <c r="D9" s="2" t="s">
        <v>173</v>
      </c>
      <c r="F9" s="2" t="s">
        <v>173</v>
      </c>
      <c r="G9" s="2" t="s">
        <v>173</v>
      </c>
    </row>
    <row r="10" spans="1:7" x14ac:dyDescent="0.2">
      <c r="A10" s="10" t="s">
        <v>174</v>
      </c>
    </row>
    <row r="11" spans="1:7" x14ac:dyDescent="0.2">
      <c r="A11" s="3" t="s">
        <v>0</v>
      </c>
      <c r="C11" s="5">
        <f>+Report!Q11</f>
        <v>579412</v>
      </c>
      <c r="F11" s="5">
        <f>+Report!T11</f>
        <v>580350.15999999992</v>
      </c>
    </row>
    <row r="12" spans="1:7" x14ac:dyDescent="0.2">
      <c r="A12" s="3" t="s">
        <v>1</v>
      </c>
      <c r="C12" s="5">
        <f>+Report!Q12</f>
        <v>0</v>
      </c>
      <c r="F12" s="5">
        <f>+Report!T12</f>
        <v>0</v>
      </c>
    </row>
    <row r="13" spans="1:7" x14ac:dyDescent="0.2">
      <c r="A13" s="3" t="s">
        <v>2</v>
      </c>
      <c r="C13" s="5">
        <f>+Report!Q13</f>
        <v>0</v>
      </c>
      <c r="F13" s="5">
        <f>+Report!T13</f>
        <v>0</v>
      </c>
    </row>
    <row r="14" spans="1:7" x14ac:dyDescent="0.2">
      <c r="A14" s="3" t="s">
        <v>3</v>
      </c>
      <c r="C14" s="5">
        <f>+Report!Q14</f>
        <v>0</v>
      </c>
      <c r="F14" s="5">
        <f>+Report!T14</f>
        <v>0</v>
      </c>
    </row>
    <row r="15" spans="1:7" x14ac:dyDescent="0.2">
      <c r="A15" s="3" t="s">
        <v>4</v>
      </c>
      <c r="C15" s="5">
        <f>+Report!Q15</f>
        <v>18354</v>
      </c>
      <c r="F15" s="5">
        <f>+Report!T15</f>
        <v>20091.429999999902</v>
      </c>
    </row>
    <row r="16" spans="1:7" x14ac:dyDescent="0.2">
      <c r="A16" s="3" t="s">
        <v>5</v>
      </c>
      <c r="C16" s="5">
        <f>+Report!Q16</f>
        <v>0</v>
      </c>
      <c r="F16" s="5">
        <f>+Report!T16</f>
        <v>0</v>
      </c>
    </row>
    <row r="17" spans="1:7" x14ac:dyDescent="0.2">
      <c r="A17" s="3" t="s">
        <v>6</v>
      </c>
      <c r="C17" s="5">
        <f>+Report!Q17</f>
        <v>110413</v>
      </c>
      <c r="F17" s="5">
        <f>+Report!T17</f>
        <v>110374.68</v>
      </c>
    </row>
    <row r="18" spans="1:7" x14ac:dyDescent="0.2">
      <c r="A18" s="3" t="s">
        <v>7</v>
      </c>
      <c r="C18" s="5">
        <f>+Report!Q18</f>
        <v>0</v>
      </c>
      <c r="F18" s="5">
        <f>+Report!T18</f>
        <v>0</v>
      </c>
    </row>
    <row r="19" spans="1:7" x14ac:dyDescent="0.2">
      <c r="A19" s="3" t="s">
        <v>8</v>
      </c>
      <c r="C19" s="5">
        <f>+Report!Q19</f>
        <v>0</v>
      </c>
      <c r="F19" s="5">
        <f>+Report!T19</f>
        <v>0</v>
      </c>
    </row>
    <row r="20" spans="1:7" x14ac:dyDescent="0.2">
      <c r="A20" s="3" t="s">
        <v>9</v>
      </c>
      <c r="C20" s="5">
        <f>+Report!Q20</f>
        <v>10251</v>
      </c>
      <c r="F20" s="5">
        <f>+Report!T20</f>
        <v>10384.94999999999</v>
      </c>
    </row>
    <row r="21" spans="1:7" x14ac:dyDescent="0.2">
      <c r="A21" s="3" t="s">
        <v>10</v>
      </c>
      <c r="C21" s="5">
        <f>+Report!Q21</f>
        <v>0</v>
      </c>
      <c r="F21" s="5">
        <f>+Report!T21</f>
        <v>0</v>
      </c>
    </row>
    <row r="22" spans="1:7" x14ac:dyDescent="0.2">
      <c r="A22" s="3" t="s">
        <v>11</v>
      </c>
      <c r="C22" s="5">
        <f>+Report!Q22</f>
        <v>36324</v>
      </c>
      <c r="F22" s="5">
        <f>+Report!T22</f>
        <v>36833.979999999981</v>
      </c>
    </row>
    <row r="23" spans="1:7" x14ac:dyDescent="0.2">
      <c r="A23" s="3" t="s">
        <v>12</v>
      </c>
      <c r="C23" s="5">
        <f>+Report!Q23</f>
        <v>0</v>
      </c>
      <c r="F23" s="5">
        <f>+Report!T23</f>
        <v>0</v>
      </c>
    </row>
    <row r="24" spans="1:7" x14ac:dyDescent="0.2">
      <c r="A24" s="3" t="s">
        <v>13</v>
      </c>
      <c r="C24" s="5">
        <f>+Report!Q24</f>
        <v>67360</v>
      </c>
      <c r="F24" s="5">
        <f>+Report!T24</f>
        <v>66574.16</v>
      </c>
    </row>
    <row r="25" spans="1:7" x14ac:dyDescent="0.2">
      <c r="A25" s="3" t="s">
        <v>14</v>
      </c>
      <c r="C25" s="5">
        <f>+Report!Q25</f>
        <v>115488</v>
      </c>
      <c r="F25" s="5">
        <f>+Report!T25</f>
        <v>84207.109999999884</v>
      </c>
    </row>
    <row r="26" spans="1:7" x14ac:dyDescent="0.2">
      <c r="A26" s="3" t="s">
        <v>15</v>
      </c>
      <c r="C26" s="5">
        <f>+Report!Q26</f>
        <v>0</v>
      </c>
      <c r="D26" s="12"/>
      <c r="F26" s="5">
        <f>+Report!T26</f>
        <v>0</v>
      </c>
      <c r="G26" s="12"/>
    </row>
    <row r="27" spans="1:7" x14ac:dyDescent="0.2">
      <c r="A27" s="3"/>
      <c r="C27" s="5"/>
      <c r="F27" s="5"/>
    </row>
    <row r="28" spans="1:7" x14ac:dyDescent="0.2">
      <c r="A28" s="10" t="s">
        <v>175</v>
      </c>
      <c r="D28" s="5">
        <f>SUM(C11:C26)</f>
        <v>937602</v>
      </c>
      <c r="G28" s="5">
        <f>SUM(F11:F26)</f>
        <v>908816.46999999962</v>
      </c>
    </row>
    <row r="29" spans="1:7" x14ac:dyDescent="0.2">
      <c r="A29" s="10"/>
    </row>
    <row r="30" spans="1:7" hidden="1" x14ac:dyDescent="0.2"/>
    <row r="31" spans="1:7" x14ac:dyDescent="0.2">
      <c r="A31" s="10" t="s">
        <v>176</v>
      </c>
    </row>
    <row r="32" spans="1:7" x14ac:dyDescent="0.2">
      <c r="A32" s="3" t="s">
        <v>16</v>
      </c>
      <c r="C32" s="5">
        <f>+Report!Q32</f>
        <v>23986</v>
      </c>
      <c r="F32" s="5">
        <f>+Report!T32</f>
        <v>25701.539999999994</v>
      </c>
    </row>
    <row r="33" spans="1:7" x14ac:dyDescent="0.2">
      <c r="A33" s="3" t="s">
        <v>17</v>
      </c>
      <c r="C33" s="5">
        <f>+Report!Q33</f>
        <v>9415</v>
      </c>
      <c r="F33" s="5">
        <f>+Report!T33</f>
        <v>9597.0199999999913</v>
      </c>
    </row>
    <row r="34" spans="1:7" x14ac:dyDescent="0.2">
      <c r="A34" s="3" t="s">
        <v>18</v>
      </c>
      <c r="C34" s="5">
        <f>+Report!Q34</f>
        <v>515</v>
      </c>
      <c r="F34" s="5">
        <f>+Report!T34</f>
        <v>510</v>
      </c>
    </row>
    <row r="35" spans="1:7" x14ac:dyDescent="0.2">
      <c r="A35" s="3" t="s">
        <v>19</v>
      </c>
      <c r="C35" s="5">
        <f>+Report!Q35</f>
        <v>28342</v>
      </c>
      <c r="F35" s="5">
        <f>+Report!T35</f>
        <v>27529.12999999999</v>
      </c>
    </row>
    <row r="36" spans="1:7" x14ac:dyDescent="0.2">
      <c r="A36" s="3" t="s">
        <v>20</v>
      </c>
      <c r="C36" s="5">
        <f>+Report!Q36</f>
        <v>33652</v>
      </c>
      <c r="F36" s="5">
        <f>+Report!T36</f>
        <v>28097.779999999992</v>
      </c>
    </row>
    <row r="37" spans="1:7" x14ac:dyDescent="0.2">
      <c r="A37" s="3" t="s">
        <v>21</v>
      </c>
      <c r="C37" s="5">
        <f>+Report!Q37</f>
        <v>20062.5</v>
      </c>
      <c r="F37" s="5">
        <f>+Report!T37</f>
        <v>20062.5</v>
      </c>
    </row>
    <row r="38" spans="1:7" x14ac:dyDescent="0.2">
      <c r="A38" s="3" t="s">
        <v>177</v>
      </c>
      <c r="C38" s="5">
        <f>+Report!Q38</f>
        <v>10184</v>
      </c>
      <c r="F38" s="5">
        <f>+Report!T38</f>
        <v>15839.75</v>
      </c>
    </row>
    <row r="39" spans="1:7" x14ac:dyDescent="0.2">
      <c r="A39" s="3" t="s">
        <v>23</v>
      </c>
      <c r="C39" s="5">
        <f>+Report!Q39</f>
        <v>2680</v>
      </c>
      <c r="D39" s="12"/>
      <c r="F39" s="5">
        <f>+Report!T39</f>
        <v>2204.2199999999898</v>
      </c>
      <c r="G39" s="12"/>
    </row>
    <row r="40" spans="1:7" x14ac:dyDescent="0.2">
      <c r="A40" s="3"/>
      <c r="C40" s="5"/>
      <c r="F40" s="5"/>
    </row>
    <row r="41" spans="1:7" x14ac:dyDescent="0.2">
      <c r="A41" s="10" t="s">
        <v>178</v>
      </c>
      <c r="D41" s="5">
        <f>SUM(C32:C39)</f>
        <v>128836.5</v>
      </c>
      <c r="G41" s="5">
        <f>SUM(F32:F39)</f>
        <v>129541.93999999996</v>
      </c>
    </row>
    <row r="42" spans="1:7" x14ac:dyDescent="0.2">
      <c r="A42" s="10"/>
    </row>
    <row r="43" spans="1:7" hidden="1" x14ac:dyDescent="0.2"/>
    <row r="44" spans="1:7" x14ac:dyDescent="0.2">
      <c r="A44" s="10" t="s">
        <v>179</v>
      </c>
    </row>
    <row r="45" spans="1:7" x14ac:dyDescent="0.2">
      <c r="A45" s="3" t="s">
        <v>24</v>
      </c>
      <c r="C45" s="5">
        <f>+Report!Q45</f>
        <v>0</v>
      </c>
      <c r="F45" s="5">
        <f>+Report!T45</f>
        <v>557.63</v>
      </c>
    </row>
    <row r="46" spans="1:7" x14ac:dyDescent="0.2">
      <c r="A46" s="3" t="s">
        <v>25</v>
      </c>
      <c r="C46" s="5">
        <f>+Report!Q46</f>
        <v>0</v>
      </c>
      <c r="F46" s="5">
        <f>+Report!T46</f>
        <v>0</v>
      </c>
    </row>
    <row r="47" spans="1:7" x14ac:dyDescent="0.2">
      <c r="A47" s="3" t="s">
        <v>26</v>
      </c>
      <c r="C47" s="5">
        <f>+Report!Q47</f>
        <v>500</v>
      </c>
      <c r="D47" s="12"/>
      <c r="F47" s="5">
        <f>+Report!T47</f>
        <v>256.71000000000004</v>
      </c>
      <c r="G47" s="12"/>
    </row>
    <row r="48" spans="1:7" x14ac:dyDescent="0.2">
      <c r="A48" s="3"/>
      <c r="C48" s="5"/>
      <c r="F48" s="5"/>
    </row>
    <row r="49" spans="1:7" x14ac:dyDescent="0.2">
      <c r="A49" s="10" t="s">
        <v>180</v>
      </c>
      <c r="D49" s="5">
        <f>SUM(C45:C47)</f>
        <v>500</v>
      </c>
      <c r="G49" s="5">
        <f>SUM(F45:F47)</f>
        <v>814.34</v>
      </c>
    </row>
    <row r="50" spans="1:7" x14ac:dyDescent="0.2">
      <c r="A50" s="10"/>
    </row>
    <row r="51" spans="1:7" hidden="1" x14ac:dyDescent="0.2"/>
    <row r="52" spans="1:7" x14ac:dyDescent="0.2">
      <c r="A52" s="10" t="s">
        <v>181</v>
      </c>
    </row>
    <row r="53" spans="1:7" x14ac:dyDescent="0.2">
      <c r="A53" s="3" t="s">
        <v>27</v>
      </c>
      <c r="C53" s="5">
        <f>+Report!Q53</f>
        <v>15000</v>
      </c>
      <c r="F53" s="5">
        <f>+Report!T53</f>
        <v>9327.5799999999908</v>
      </c>
    </row>
    <row r="54" spans="1:7" x14ac:dyDescent="0.2">
      <c r="A54" s="3" t="s">
        <v>182</v>
      </c>
      <c r="C54" s="5">
        <f>+Report!Q54</f>
        <v>3670</v>
      </c>
      <c r="F54" s="5">
        <f>+Report!T54</f>
        <v>4629.75</v>
      </c>
    </row>
    <row r="55" spans="1:7" x14ac:dyDescent="0.2">
      <c r="A55" s="3" t="s">
        <v>29</v>
      </c>
      <c r="C55" s="5">
        <f>+Report!Q55</f>
        <v>0</v>
      </c>
      <c r="F55" s="5">
        <f>+Report!T55</f>
        <v>0</v>
      </c>
    </row>
    <row r="56" spans="1:7" x14ac:dyDescent="0.2">
      <c r="A56" s="3" t="s">
        <v>30</v>
      </c>
      <c r="C56" s="5">
        <f>+Report!Q56</f>
        <v>1020</v>
      </c>
      <c r="F56" s="5">
        <f>+Report!T56</f>
        <v>1323.18</v>
      </c>
    </row>
    <row r="57" spans="1:7" x14ac:dyDescent="0.2">
      <c r="A57" s="3" t="s">
        <v>183</v>
      </c>
      <c r="C57" s="5">
        <f>+Report!Q57</f>
        <v>1155.6250000010477</v>
      </c>
      <c r="F57" s="5">
        <f>+Report!T57</f>
        <v>0</v>
      </c>
    </row>
    <row r="58" spans="1:7" x14ac:dyDescent="0.2">
      <c r="A58" s="3" t="s">
        <v>32</v>
      </c>
      <c r="C58" s="5">
        <f>+Report!Q58</f>
        <v>5887</v>
      </c>
      <c r="F58" s="5">
        <f>+Report!T58</f>
        <v>4349.5599999999904</v>
      </c>
    </row>
    <row r="59" spans="1:7" x14ac:dyDescent="0.2">
      <c r="A59" s="3" t="s">
        <v>33</v>
      </c>
      <c r="C59" s="5">
        <f>+Report!Q59</f>
        <v>0</v>
      </c>
      <c r="F59" s="5">
        <f>+Report!T59</f>
        <v>0</v>
      </c>
    </row>
    <row r="60" spans="1:7" x14ac:dyDescent="0.2">
      <c r="A60" s="3" t="s">
        <v>34</v>
      </c>
      <c r="C60" s="5">
        <f>+Report!Q60</f>
        <v>0</v>
      </c>
      <c r="F60" s="5">
        <f>+Report!T60</f>
        <v>0</v>
      </c>
    </row>
    <row r="61" spans="1:7" x14ac:dyDescent="0.2">
      <c r="A61" s="3" t="s">
        <v>35</v>
      </c>
      <c r="C61" s="5">
        <f>+Report!Q61</f>
        <v>2800</v>
      </c>
      <c r="F61" s="5">
        <f>+Report!T61</f>
        <v>870</v>
      </c>
    </row>
    <row r="62" spans="1:7" x14ac:dyDescent="0.2">
      <c r="A62" s="3" t="s">
        <v>36</v>
      </c>
      <c r="C62" s="5">
        <f>+Report!Q62</f>
        <v>900</v>
      </c>
      <c r="F62" s="5">
        <f>+Report!T62</f>
        <v>812.59</v>
      </c>
    </row>
    <row r="63" spans="1:7" x14ac:dyDescent="0.2">
      <c r="A63" s="3" t="s">
        <v>37</v>
      </c>
      <c r="C63" s="5">
        <f>+Report!Q63</f>
        <v>4171</v>
      </c>
      <c r="F63" s="5">
        <f>+Report!T63</f>
        <v>4036.5</v>
      </c>
    </row>
    <row r="64" spans="1:7" x14ac:dyDescent="0.2">
      <c r="A64" s="3" t="s">
        <v>38</v>
      </c>
      <c r="C64" s="5">
        <f>+Report!Q64</f>
        <v>5750</v>
      </c>
      <c r="F64" s="5">
        <f>+Report!T64</f>
        <v>4264.5200000000004</v>
      </c>
    </row>
    <row r="65" spans="1:7" x14ac:dyDescent="0.2">
      <c r="A65" s="3" t="s">
        <v>39</v>
      </c>
      <c r="C65" s="5">
        <f>+Report!Q65</f>
        <v>0</v>
      </c>
      <c r="F65" s="5">
        <f>+Report!T65</f>
        <v>0</v>
      </c>
    </row>
    <row r="66" spans="1:7" x14ac:dyDescent="0.2">
      <c r="A66" s="3" t="s">
        <v>40</v>
      </c>
      <c r="C66" s="5">
        <f>+Report!Q66</f>
        <v>0</v>
      </c>
      <c r="D66" s="12"/>
      <c r="F66" s="5">
        <f>+Report!T66</f>
        <v>65</v>
      </c>
      <c r="G66" s="12"/>
    </row>
    <row r="67" spans="1:7" x14ac:dyDescent="0.2">
      <c r="A67" s="3"/>
      <c r="C67" s="5"/>
      <c r="F67" s="5"/>
    </row>
    <row r="68" spans="1:7" x14ac:dyDescent="0.2">
      <c r="A68" s="10" t="s">
        <v>184</v>
      </c>
      <c r="D68" s="5">
        <f>SUM(C53:C66)</f>
        <v>40353.625000001048</v>
      </c>
      <c r="G68" s="5">
        <f>SUM(F53:F66)</f>
        <v>29678.679999999982</v>
      </c>
    </row>
    <row r="69" spans="1:7" x14ac:dyDescent="0.2">
      <c r="A69" s="10"/>
    </row>
    <row r="71" spans="1:7" x14ac:dyDescent="0.2">
      <c r="A71" s="10" t="s">
        <v>185</v>
      </c>
      <c r="C71" s="5"/>
    </row>
    <row r="72" spans="1:7" x14ac:dyDescent="0.2">
      <c r="A72" s="3" t="s">
        <v>41</v>
      </c>
      <c r="C72" s="5">
        <f>+Report!Q72</f>
        <v>0</v>
      </c>
      <c r="F72" s="5">
        <f>+Report!T72</f>
        <v>0</v>
      </c>
    </row>
    <row r="73" spans="1:7" x14ac:dyDescent="0.2">
      <c r="A73" s="3" t="s">
        <v>42</v>
      </c>
      <c r="C73" s="5">
        <f>+Report!Q73</f>
        <v>13151</v>
      </c>
      <c r="D73" s="12"/>
      <c r="F73" s="5">
        <f>+Report!T73</f>
        <v>12355.89</v>
      </c>
      <c r="G73" s="12"/>
    </row>
    <row r="74" spans="1:7" x14ac:dyDescent="0.2">
      <c r="A74" s="3"/>
      <c r="C74" s="5"/>
      <c r="F74" s="5"/>
    </row>
    <row r="75" spans="1:7" x14ac:dyDescent="0.2">
      <c r="A75" s="10" t="s">
        <v>186</v>
      </c>
      <c r="D75" s="5">
        <f>SUM(C72:C73)</f>
        <v>13151</v>
      </c>
      <c r="G75" s="5">
        <f>SUM(F72:F73)</f>
        <v>12355.89</v>
      </c>
    </row>
    <row r="76" spans="1:7" x14ac:dyDescent="0.2">
      <c r="A76" s="10"/>
    </row>
    <row r="77" spans="1:7" hidden="1" x14ac:dyDescent="0.2"/>
    <row r="78" spans="1:7" x14ac:dyDescent="0.2">
      <c r="A78" s="10" t="s">
        <v>187</v>
      </c>
    </row>
    <row r="79" spans="1:7" x14ac:dyDescent="0.2">
      <c r="A79" s="3" t="s">
        <v>43</v>
      </c>
      <c r="C79" s="5">
        <f>+Report!Q79</f>
        <v>-213207</v>
      </c>
      <c r="F79" s="5">
        <f>+Report!T79</f>
        <v>-17849.171720645565</v>
      </c>
    </row>
    <row r="80" spans="1:7" x14ac:dyDescent="0.2">
      <c r="A80" s="3" t="s">
        <v>44</v>
      </c>
      <c r="C80" s="5">
        <f>+Report!Q80</f>
        <v>0</v>
      </c>
      <c r="F80" s="5">
        <f>+Report!T80</f>
        <v>0</v>
      </c>
    </row>
    <row r="81" spans="1:7" x14ac:dyDescent="0.2">
      <c r="A81" s="3" t="s">
        <v>45</v>
      </c>
      <c r="C81" s="5">
        <f>+Report!Q81</f>
        <v>-1132</v>
      </c>
      <c r="F81" s="5">
        <f>+Report!T81</f>
        <v>-4286.68</v>
      </c>
    </row>
    <row r="82" spans="1:7" x14ac:dyDescent="0.2">
      <c r="A82" s="3" t="s">
        <v>46</v>
      </c>
      <c r="C82" s="5">
        <f>+Report!Q82</f>
        <v>0</v>
      </c>
      <c r="F82" s="5">
        <f>+Report!T82</f>
        <v>0</v>
      </c>
    </row>
    <row r="83" spans="1:7" x14ac:dyDescent="0.2">
      <c r="A83" s="3" t="s">
        <v>47</v>
      </c>
      <c r="C83" s="5">
        <f>+Report!Q83</f>
        <v>0</v>
      </c>
      <c r="F83" s="5">
        <f>+Report!T83</f>
        <v>-1290</v>
      </c>
    </row>
    <row r="84" spans="1:7" x14ac:dyDescent="0.2">
      <c r="A84" s="3" t="s">
        <v>432</v>
      </c>
      <c r="C84" s="5">
        <f>+Report!Q84</f>
        <v>0</v>
      </c>
      <c r="F84" s="5">
        <f>+Report!T84</f>
        <v>-244373.5382793544</v>
      </c>
    </row>
    <row r="85" spans="1:7" x14ac:dyDescent="0.2">
      <c r="A85" s="3" t="s">
        <v>49</v>
      </c>
      <c r="C85" s="5">
        <f>+Report!Q85</f>
        <v>0</v>
      </c>
      <c r="F85" s="5">
        <f>+Report!T85</f>
        <v>0</v>
      </c>
    </row>
    <row r="86" spans="1:7" x14ac:dyDescent="0.2">
      <c r="A86" s="3" t="s">
        <v>50</v>
      </c>
      <c r="C86" s="5">
        <f>+Report!Q86</f>
        <v>0</v>
      </c>
      <c r="F86" s="5">
        <f>+Report!T86</f>
        <v>0</v>
      </c>
    </row>
    <row r="87" spans="1:7" x14ac:dyDescent="0.2">
      <c r="A87" s="3" t="s">
        <v>51</v>
      </c>
      <c r="C87" s="5">
        <f>+Report!Q87</f>
        <v>0</v>
      </c>
      <c r="D87" s="12"/>
      <c r="F87" s="5">
        <f>+Report!T87</f>
        <v>-3125</v>
      </c>
      <c r="G87" s="12"/>
    </row>
    <row r="88" spans="1:7" x14ac:dyDescent="0.2">
      <c r="A88" s="3"/>
      <c r="C88" s="5"/>
      <c r="F88" s="5"/>
    </row>
    <row r="89" spans="1:7" x14ac:dyDescent="0.2">
      <c r="A89" s="10" t="s">
        <v>188</v>
      </c>
      <c r="D89" s="5">
        <f>SUM(C79:C87)</f>
        <v>-214339</v>
      </c>
      <c r="G89" s="5">
        <f>SUM(F79:F87)</f>
        <v>-270924.38999999996</v>
      </c>
    </row>
    <row r="90" spans="1:7" x14ac:dyDescent="0.2">
      <c r="A90" s="10"/>
    </row>
    <row r="92" spans="1:7" x14ac:dyDescent="0.2">
      <c r="A92" s="10" t="s">
        <v>189</v>
      </c>
    </row>
    <row r="93" spans="1:7" x14ac:dyDescent="0.2">
      <c r="A93" s="3" t="s">
        <v>190</v>
      </c>
      <c r="C93" s="5">
        <f>+Report!Q93</f>
        <v>0</v>
      </c>
      <c r="F93" s="5">
        <f>+Report!T93</f>
        <v>0</v>
      </c>
    </row>
    <row r="94" spans="1:7" x14ac:dyDescent="0.2">
      <c r="A94" s="3" t="s">
        <v>191</v>
      </c>
      <c r="C94" s="5">
        <f>+Report!Q94</f>
        <v>0</v>
      </c>
      <c r="F94" s="5">
        <f>+Report!T94</f>
        <v>0</v>
      </c>
    </row>
    <row r="95" spans="1:7" x14ac:dyDescent="0.2">
      <c r="A95" s="3" t="s">
        <v>192</v>
      </c>
      <c r="C95" s="5">
        <f>+Report!Q95</f>
        <v>0</v>
      </c>
      <c r="F95" s="5">
        <f>+Report!T95</f>
        <v>0</v>
      </c>
    </row>
    <row r="96" spans="1:7" x14ac:dyDescent="0.2">
      <c r="A96" s="3" t="s">
        <v>52</v>
      </c>
      <c r="C96" s="5">
        <f>+Report!Q96</f>
        <v>0</v>
      </c>
      <c r="F96" s="5">
        <f>+Report!T96</f>
        <v>0</v>
      </c>
    </row>
    <row r="97" spans="1:7" x14ac:dyDescent="0.2">
      <c r="A97" s="3" t="s">
        <v>193</v>
      </c>
      <c r="C97" s="5">
        <f>+Report!Q97</f>
        <v>0</v>
      </c>
      <c r="F97" s="5">
        <f>+Report!T97</f>
        <v>0</v>
      </c>
    </row>
    <row r="98" spans="1:7" x14ac:dyDescent="0.2">
      <c r="A98" s="3" t="s">
        <v>193</v>
      </c>
      <c r="C98" s="5">
        <f>+Report!Q98</f>
        <v>0</v>
      </c>
      <c r="F98" s="5">
        <f>+Report!T98</f>
        <v>0</v>
      </c>
    </row>
    <row r="99" spans="1:7" x14ac:dyDescent="0.2">
      <c r="A99" s="3" t="s">
        <v>53</v>
      </c>
      <c r="C99" s="5">
        <f>+Report!Q99</f>
        <v>0</v>
      </c>
      <c r="D99" s="12"/>
      <c r="F99" s="5">
        <f>+Report!T99</f>
        <v>0</v>
      </c>
      <c r="G99" s="12"/>
    </row>
    <row r="100" spans="1:7" x14ac:dyDescent="0.2">
      <c r="D100" s="5">
        <f>SUM(C93:C99)</f>
        <v>0</v>
      </c>
      <c r="G100" s="5">
        <f>SUM(F93:F99)</f>
        <v>0</v>
      </c>
    </row>
    <row r="101" spans="1:7" x14ac:dyDescent="0.2">
      <c r="A101" s="10" t="s">
        <v>194</v>
      </c>
    </row>
    <row r="104" spans="1:7" x14ac:dyDescent="0.2">
      <c r="A104" s="10" t="s">
        <v>195</v>
      </c>
      <c r="D104" s="13">
        <f>SUM(D28:D100)</f>
        <v>906104.12500000093</v>
      </c>
      <c r="G104" s="13">
        <f>SUM(G28:G100)</f>
        <v>810282.92999999947</v>
      </c>
    </row>
    <row r="106" spans="1:7" x14ac:dyDescent="0.2">
      <c r="A106" t="s">
        <v>196</v>
      </c>
      <c r="D106" s="5">
        <f>+Report!R106</f>
        <v>-97094.125000001426</v>
      </c>
      <c r="G106" s="5">
        <f>+Report!U106</f>
        <v>0</v>
      </c>
    </row>
    <row r="107" spans="1:7" x14ac:dyDescent="0.2">
      <c r="A107" t="s">
        <v>197</v>
      </c>
      <c r="D107" s="5">
        <f>+Report!R107</f>
        <v>-20062.5</v>
      </c>
      <c r="G107" s="5">
        <f>+Report!U107</f>
        <v>-20062.5</v>
      </c>
    </row>
    <row r="108" spans="1:7" x14ac:dyDescent="0.2">
      <c r="A108" t="s">
        <v>198</v>
      </c>
      <c r="D108" s="5">
        <f>+Report!R108</f>
        <v>0</v>
      </c>
      <c r="G108" s="5">
        <f>+Report!U108</f>
        <v>-1272.93</v>
      </c>
    </row>
    <row r="110" spans="1:7" ht="13.5" thickBot="1" x14ac:dyDescent="0.25">
      <c r="A110" s="10" t="s">
        <v>199</v>
      </c>
      <c r="D110" s="14">
        <f>SUM(D104:D107)</f>
        <v>788947.49999999953</v>
      </c>
      <c r="E110" s="10"/>
      <c r="F110" s="10"/>
      <c r="G110" s="14">
        <f>SUM(G104:G108)</f>
        <v>788947.49999999942</v>
      </c>
    </row>
    <row r="111" spans="1:7" ht="13.5" thickTop="1" x14ac:dyDescent="0.2"/>
    <row r="112" spans="1:7" x14ac:dyDescent="0.2">
      <c r="G112" s="5"/>
    </row>
    <row r="115" spans="1:3" x14ac:dyDescent="0.2">
      <c r="A115" s="15"/>
      <c r="B115" s="16"/>
      <c r="C115" s="17"/>
    </row>
    <row r="116" spans="1:3" x14ac:dyDescent="0.2">
      <c r="A116" s="18" t="s">
        <v>200</v>
      </c>
      <c r="C116" s="19"/>
    </row>
    <row r="117" spans="1:3" x14ac:dyDescent="0.2">
      <c r="A117" s="20"/>
      <c r="C117" s="19"/>
    </row>
    <row r="118" spans="1:3" x14ac:dyDescent="0.2">
      <c r="A118" s="20" t="s">
        <v>439</v>
      </c>
      <c r="C118" s="21" t="s">
        <v>173</v>
      </c>
    </row>
    <row r="119" spans="1:3" x14ac:dyDescent="0.2">
      <c r="A119" s="20"/>
      <c r="C119" s="22"/>
    </row>
    <row r="120" spans="1:3" x14ac:dyDescent="0.2">
      <c r="A120" s="20" t="s">
        <v>448</v>
      </c>
      <c r="C120" s="22">
        <f>+Report!Q120</f>
        <v>97094.125000001426</v>
      </c>
    </row>
    <row r="121" spans="1:3" x14ac:dyDescent="0.2">
      <c r="A121" s="20" t="s">
        <v>449</v>
      </c>
      <c r="C121" s="22">
        <f>+Report!Q121</f>
        <v>0</v>
      </c>
    </row>
    <row r="122" spans="1:3" x14ac:dyDescent="0.2">
      <c r="A122" s="20" t="s">
        <v>205</v>
      </c>
      <c r="C122" s="22">
        <f>+Report!Q122</f>
        <v>0</v>
      </c>
    </row>
    <row r="123" spans="1:3" x14ac:dyDescent="0.2">
      <c r="A123" s="20" t="s">
        <v>300</v>
      </c>
      <c r="C123" s="22">
        <f>+Report!Q123-Report!G79</f>
        <v>809010</v>
      </c>
    </row>
    <row r="124" spans="1:3" x14ac:dyDescent="0.2">
      <c r="A124" s="20" t="s">
        <v>301</v>
      </c>
      <c r="C124" s="22">
        <f>+Report!G79</f>
        <v>0</v>
      </c>
    </row>
    <row r="125" spans="1:3" x14ac:dyDescent="0.2">
      <c r="A125" s="20"/>
      <c r="C125" s="21"/>
    </row>
    <row r="126" spans="1:3" x14ac:dyDescent="0.2">
      <c r="A126" s="20" t="s">
        <v>157</v>
      </c>
      <c r="C126" s="21">
        <f>SUM(C120:C125)</f>
        <v>906104.1250000014</v>
      </c>
    </row>
    <row r="127" spans="1:3" x14ac:dyDescent="0.2">
      <c r="A127" s="20"/>
      <c r="C127" s="21"/>
    </row>
    <row r="128" spans="1:3" x14ac:dyDescent="0.2">
      <c r="A128" s="20"/>
      <c r="C128" s="21"/>
    </row>
    <row r="129" spans="1:7" x14ac:dyDescent="0.2">
      <c r="A129" s="20" t="s">
        <v>172</v>
      </c>
      <c r="C129" s="22">
        <f>+Report!Q128</f>
        <v>810282.92999999947</v>
      </c>
    </row>
    <row r="130" spans="1:7" x14ac:dyDescent="0.2">
      <c r="A130" s="20" t="s">
        <v>202</v>
      </c>
      <c r="C130" s="22">
        <f>+Report!Q129</f>
        <v>0</v>
      </c>
    </row>
    <row r="131" spans="1:7" x14ac:dyDescent="0.2">
      <c r="A131" s="20" t="s">
        <v>207</v>
      </c>
      <c r="C131" s="22">
        <f>+Report!Q130</f>
        <v>0</v>
      </c>
    </row>
    <row r="132" spans="1:7" x14ac:dyDescent="0.2">
      <c r="A132" s="20" t="s">
        <v>203</v>
      </c>
      <c r="C132" s="22">
        <f>+Report!Q131</f>
        <v>0</v>
      </c>
    </row>
    <row r="133" spans="1:7" x14ac:dyDescent="0.2">
      <c r="A133" s="20"/>
      <c r="C133" s="21"/>
    </row>
    <row r="134" spans="1:7" ht="13.5" thickBot="1" x14ac:dyDescent="0.25">
      <c r="A134" s="20" t="s">
        <v>442</v>
      </c>
      <c r="C134" s="23">
        <f>C126-C129+C130+C132+C131</f>
        <v>95821.195000001928</v>
      </c>
    </row>
    <row r="135" spans="1:7" ht="13.5" thickTop="1" x14ac:dyDescent="0.2">
      <c r="A135" s="24"/>
      <c r="B135" s="12"/>
      <c r="C135" s="25"/>
    </row>
    <row r="136" spans="1:7" x14ac:dyDescent="0.2">
      <c r="A136" s="20"/>
      <c r="C136" s="21"/>
    </row>
    <row r="137" spans="1:7" x14ac:dyDescent="0.2">
      <c r="A137" s="18" t="s">
        <v>204</v>
      </c>
      <c r="C137" s="21" t="s">
        <v>173</v>
      </c>
    </row>
    <row r="138" spans="1:7" x14ac:dyDescent="0.2">
      <c r="A138" s="20"/>
      <c r="C138" s="21"/>
    </row>
    <row r="139" spans="1:7" x14ac:dyDescent="0.2">
      <c r="A139" s="20" t="s">
        <v>443</v>
      </c>
      <c r="C139" s="22">
        <f>+Report!Q138</f>
        <v>95821.200000000012</v>
      </c>
    </row>
    <row r="140" spans="1:7" x14ac:dyDescent="0.2">
      <c r="A140" s="20" t="s">
        <v>444</v>
      </c>
      <c r="C140" s="22">
        <f>+Report!Q139</f>
        <v>0</v>
      </c>
    </row>
    <row r="141" spans="1:7" x14ac:dyDescent="0.2">
      <c r="A141" s="20" t="s">
        <v>445</v>
      </c>
      <c r="C141" s="22">
        <f>+Report!Q140</f>
        <v>0</v>
      </c>
    </row>
    <row r="142" spans="1:7" x14ac:dyDescent="0.2">
      <c r="A142" s="20"/>
      <c r="C142" s="21"/>
    </row>
    <row r="143" spans="1:7" ht="13.5" thickBot="1" x14ac:dyDescent="0.25">
      <c r="A143" s="20" t="s">
        <v>446</v>
      </c>
      <c r="C143" s="23">
        <f>SUM(C139:C142)</f>
        <v>95821.200000000012</v>
      </c>
      <c r="F143" s="5"/>
      <c r="G143" s="5"/>
    </row>
    <row r="144" spans="1:7" ht="13.5" thickTop="1" x14ac:dyDescent="0.2">
      <c r="A144" s="20"/>
      <c r="C144" s="19"/>
    </row>
    <row r="145" spans="1:4" x14ac:dyDescent="0.2">
      <c r="A145" s="24"/>
      <c r="B145" s="12"/>
      <c r="C145" s="26"/>
    </row>
    <row r="147" spans="1:4" x14ac:dyDescent="0.2">
      <c r="D147" s="5"/>
    </row>
    <row r="149" spans="1:4" ht="13.5" thickBot="1" x14ac:dyDescent="0.25">
      <c r="A149" s="27"/>
      <c r="B149" s="27"/>
      <c r="C149" s="27"/>
      <c r="D149" s="27"/>
    </row>
    <row r="150" spans="1:4" x14ac:dyDescent="0.2">
      <c r="A150" t="s">
        <v>435</v>
      </c>
    </row>
  </sheetData>
  <mergeCells count="2">
    <mergeCell ref="A2:G2"/>
    <mergeCell ref="A3:G3"/>
  </mergeCells>
  <phoneticPr fontId="0" type="noConversion"/>
  <pageMargins left="0" right="0" top="0" bottom="0" header="0.5" footer="0.5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5:G149"/>
  <sheetViews>
    <sheetView view="pageBreakPreview" topLeftCell="A102" zoomScale="60" zoomScaleNormal="75" workbookViewId="0">
      <selection activeCell="A14" sqref="A14:A149"/>
    </sheetView>
  </sheetViews>
  <sheetFormatPr defaultRowHeight="12.75" x14ac:dyDescent="0.2"/>
  <cols>
    <col min="1" max="1" width="65.5703125" customWidth="1"/>
    <col min="2" max="2" width="0.5703125" customWidth="1"/>
    <col min="3" max="3" width="21.42578125" customWidth="1"/>
    <col min="4" max="4" width="14.7109375" customWidth="1"/>
    <col min="5" max="5" width="0.42578125" customWidth="1"/>
    <col min="6" max="6" width="15.5703125" customWidth="1"/>
    <col min="7" max="7" width="13.140625" style="5" customWidth="1"/>
  </cols>
  <sheetData>
    <row r="5" spans="1:7" ht="15.75" x14ac:dyDescent="0.25">
      <c r="A5" s="169" t="s">
        <v>210</v>
      </c>
      <c r="B5" s="169"/>
      <c r="C5" s="169"/>
      <c r="D5" s="169"/>
      <c r="E5" s="169"/>
      <c r="F5" s="169"/>
      <c r="G5" s="169"/>
    </row>
    <row r="6" spans="1:7" ht="15.75" x14ac:dyDescent="0.25">
      <c r="A6" s="169" t="s">
        <v>479</v>
      </c>
      <c r="B6" s="169"/>
      <c r="C6" s="169"/>
      <c r="D6" s="169"/>
      <c r="E6" s="169"/>
      <c r="F6" s="169"/>
      <c r="G6" s="169"/>
    </row>
    <row r="7" spans="1:7" ht="15.75" x14ac:dyDescent="0.25">
      <c r="A7" s="31"/>
      <c r="B7" s="31"/>
      <c r="C7" s="31"/>
      <c r="D7" s="31"/>
      <c r="E7" s="31"/>
      <c r="F7" s="31"/>
      <c r="G7" s="28"/>
    </row>
    <row r="8" spans="1:7" ht="15.75" x14ac:dyDescent="0.25">
      <c r="A8" s="31" t="s">
        <v>489</v>
      </c>
      <c r="B8" s="31"/>
      <c r="C8" s="28">
        <f>+Report!Q5</f>
        <v>0</v>
      </c>
      <c r="D8" s="28"/>
      <c r="E8" s="31"/>
      <c r="F8" s="31"/>
      <c r="G8" s="31"/>
    </row>
    <row r="11" spans="1:7" ht="76.5" customHeight="1" x14ac:dyDescent="0.2">
      <c r="C11" s="35" t="s">
        <v>296</v>
      </c>
      <c r="F11" s="35" t="s">
        <v>211</v>
      </c>
      <c r="G11" s="32"/>
    </row>
    <row r="12" spans="1:7" x14ac:dyDescent="0.2">
      <c r="C12" s="10"/>
      <c r="F12" s="10"/>
      <c r="G12" s="32"/>
    </row>
    <row r="13" spans="1:7" x14ac:dyDescent="0.2">
      <c r="C13" s="6" t="s">
        <v>173</v>
      </c>
      <c r="D13" s="6" t="s">
        <v>173</v>
      </c>
      <c r="E13" s="6"/>
      <c r="F13" s="6" t="s">
        <v>173</v>
      </c>
      <c r="G13" s="36" t="s">
        <v>173</v>
      </c>
    </row>
    <row r="14" spans="1:7" x14ac:dyDescent="0.2">
      <c r="A14" s="10" t="s">
        <v>212</v>
      </c>
    </row>
    <row r="15" spans="1:7" x14ac:dyDescent="0.2">
      <c r="A15" t="s">
        <v>213</v>
      </c>
      <c r="C15" s="4">
        <f>+Report!Q11</f>
        <v>579412</v>
      </c>
      <c r="D15" s="2"/>
      <c r="E15" s="2"/>
      <c r="F15" s="4">
        <f>+Report!T11</f>
        <v>580350.15999999992</v>
      </c>
      <c r="G15" s="4"/>
    </row>
    <row r="16" spans="1:7" x14ac:dyDescent="0.2">
      <c r="A16" t="s">
        <v>214</v>
      </c>
      <c r="C16" s="4">
        <f>+Report!Q12</f>
        <v>0</v>
      </c>
      <c r="D16" s="2"/>
      <c r="E16" s="2"/>
      <c r="F16" s="4">
        <f>+Report!T12</f>
        <v>0</v>
      </c>
      <c r="G16" s="4"/>
    </row>
    <row r="17" spans="1:7" x14ac:dyDescent="0.2">
      <c r="A17" t="s">
        <v>215</v>
      </c>
      <c r="C17" s="4">
        <f>+Report!Q13</f>
        <v>0</v>
      </c>
      <c r="D17" s="2"/>
      <c r="E17" s="2"/>
      <c r="F17" s="4">
        <f>+Report!T13</f>
        <v>0</v>
      </c>
      <c r="G17" s="4"/>
    </row>
    <row r="18" spans="1:7" x14ac:dyDescent="0.2">
      <c r="A18" t="s">
        <v>216</v>
      </c>
      <c r="C18" s="4">
        <f>+Report!Q14</f>
        <v>0</v>
      </c>
      <c r="D18" s="2"/>
      <c r="E18" s="2"/>
      <c r="F18" s="4">
        <f>+Report!T14</f>
        <v>0</v>
      </c>
      <c r="G18" s="4"/>
    </row>
    <row r="19" spans="1:7" x14ac:dyDescent="0.2">
      <c r="A19" t="s">
        <v>217</v>
      </c>
      <c r="C19" s="4">
        <f>+Report!Q15</f>
        <v>18354</v>
      </c>
      <c r="D19" s="2"/>
      <c r="E19" s="2"/>
      <c r="F19" s="4">
        <f>+Report!T15</f>
        <v>20091.429999999902</v>
      </c>
      <c r="G19" s="4"/>
    </row>
    <row r="20" spans="1:7" x14ac:dyDescent="0.2">
      <c r="A20" t="s">
        <v>218</v>
      </c>
      <c r="C20" s="4">
        <f>+Report!Q16</f>
        <v>0</v>
      </c>
      <c r="D20" s="2"/>
      <c r="E20" s="2"/>
      <c r="F20" s="4">
        <f>+Report!T16</f>
        <v>0</v>
      </c>
      <c r="G20" s="4"/>
    </row>
    <row r="21" spans="1:7" x14ac:dyDescent="0.2">
      <c r="A21" t="s">
        <v>219</v>
      </c>
      <c r="C21" s="4">
        <f>+Report!Q17</f>
        <v>110413</v>
      </c>
      <c r="D21" s="2"/>
      <c r="E21" s="2"/>
      <c r="F21" s="4">
        <f>+Report!T17</f>
        <v>110374.68</v>
      </c>
      <c r="G21" s="4"/>
    </row>
    <row r="22" spans="1:7" x14ac:dyDescent="0.2">
      <c r="A22" t="s">
        <v>220</v>
      </c>
      <c r="C22" s="4">
        <f>+Report!Q18</f>
        <v>0</v>
      </c>
      <c r="D22" s="2"/>
      <c r="E22" s="2"/>
      <c r="F22" s="4">
        <f>+Report!T18</f>
        <v>0</v>
      </c>
      <c r="G22" s="4"/>
    </row>
    <row r="23" spans="1:7" x14ac:dyDescent="0.2">
      <c r="A23" t="s">
        <v>221</v>
      </c>
      <c r="C23" s="4">
        <f>+Report!Q19</f>
        <v>0</v>
      </c>
      <c r="D23" s="2"/>
      <c r="E23" s="2"/>
      <c r="F23" s="4">
        <f>+Report!T19</f>
        <v>0</v>
      </c>
      <c r="G23" s="4"/>
    </row>
    <row r="24" spans="1:7" x14ac:dyDescent="0.2">
      <c r="A24" t="s">
        <v>222</v>
      </c>
      <c r="C24" s="4">
        <f>+Report!Q20</f>
        <v>10251</v>
      </c>
      <c r="D24" s="2"/>
      <c r="E24" s="2"/>
      <c r="F24" s="4">
        <f>+Report!T20</f>
        <v>10384.94999999999</v>
      </c>
      <c r="G24" s="4"/>
    </row>
    <row r="25" spans="1:7" x14ac:dyDescent="0.2">
      <c r="A25" t="s">
        <v>488</v>
      </c>
      <c r="C25" s="4">
        <f>+Report!Q21</f>
        <v>0</v>
      </c>
      <c r="D25" s="2"/>
      <c r="E25" s="2"/>
      <c r="F25" s="4">
        <f>+Report!T21</f>
        <v>0</v>
      </c>
      <c r="G25" s="4"/>
    </row>
    <row r="26" spans="1:7" x14ac:dyDescent="0.2">
      <c r="A26" t="s">
        <v>223</v>
      </c>
      <c r="C26" s="4">
        <f>+Report!Q22</f>
        <v>36324</v>
      </c>
      <c r="D26" s="2"/>
      <c r="E26" s="2"/>
      <c r="F26" s="4">
        <f>+Report!T22</f>
        <v>36833.979999999981</v>
      </c>
      <c r="G26" s="4"/>
    </row>
    <row r="27" spans="1:7" x14ac:dyDescent="0.2">
      <c r="A27" t="s">
        <v>224</v>
      </c>
      <c r="C27" s="4">
        <f>+Report!Q23</f>
        <v>0</v>
      </c>
      <c r="D27" s="2"/>
      <c r="E27" s="2"/>
      <c r="F27" s="4">
        <f>+Report!T23</f>
        <v>0</v>
      </c>
      <c r="G27" s="4"/>
    </row>
    <row r="28" spans="1:7" x14ac:dyDescent="0.2">
      <c r="A28" t="s">
        <v>225</v>
      </c>
      <c r="C28" s="4">
        <f>+Report!Q24</f>
        <v>67360</v>
      </c>
      <c r="D28" s="2"/>
      <c r="E28" s="2"/>
      <c r="F28" s="4">
        <f>+Report!T24</f>
        <v>66574.16</v>
      </c>
      <c r="G28" s="4"/>
    </row>
    <row r="29" spans="1:7" x14ac:dyDescent="0.2">
      <c r="A29" t="s">
        <v>226</v>
      </c>
      <c r="C29" s="4">
        <f>+Report!Q25</f>
        <v>115488</v>
      </c>
      <c r="D29" s="2"/>
      <c r="E29" s="2"/>
      <c r="F29" s="4">
        <f>+Report!T25</f>
        <v>84207.109999999884</v>
      </c>
      <c r="G29" s="4"/>
    </row>
    <row r="30" spans="1:7" x14ac:dyDescent="0.2">
      <c r="A30" t="s">
        <v>227</v>
      </c>
      <c r="C30" s="4">
        <f>+Report!Q26</f>
        <v>0</v>
      </c>
      <c r="D30" s="2"/>
      <c r="E30" s="2"/>
      <c r="F30" s="4">
        <f>+Report!T26</f>
        <v>0</v>
      </c>
      <c r="G30" s="4"/>
    </row>
    <row r="31" spans="1:7" x14ac:dyDescent="0.2">
      <c r="C31" s="2"/>
      <c r="D31" s="45"/>
      <c r="E31" s="2"/>
      <c r="F31" s="2"/>
      <c r="G31" s="46"/>
    </row>
    <row r="32" spans="1:7" x14ac:dyDescent="0.2">
      <c r="A32" s="10" t="s">
        <v>228</v>
      </c>
      <c r="B32" s="10"/>
      <c r="C32" s="6"/>
      <c r="D32" s="36">
        <f>SUM(C15:C30)</f>
        <v>937602</v>
      </c>
      <c r="E32" s="6"/>
      <c r="F32" s="6"/>
      <c r="G32" s="36">
        <f>SUM(F15:F30)</f>
        <v>908816.46999999962</v>
      </c>
    </row>
    <row r="33" spans="1:7" x14ac:dyDescent="0.2">
      <c r="A33" s="10"/>
      <c r="B33" s="10"/>
      <c r="C33" s="6"/>
      <c r="D33" s="36"/>
      <c r="E33" s="6"/>
      <c r="F33" s="6"/>
      <c r="G33" s="36"/>
    </row>
    <row r="34" spans="1:7" hidden="1" x14ac:dyDescent="0.2">
      <c r="C34" s="2"/>
      <c r="D34" s="2"/>
      <c r="E34" s="2"/>
      <c r="F34" s="2"/>
      <c r="G34" s="4"/>
    </row>
    <row r="35" spans="1:7" x14ac:dyDescent="0.2">
      <c r="A35" s="10" t="s">
        <v>229</v>
      </c>
      <c r="C35" s="2"/>
      <c r="D35" s="2"/>
      <c r="E35" s="2"/>
      <c r="F35" s="2"/>
      <c r="G35" s="4"/>
    </row>
    <row r="36" spans="1:7" x14ac:dyDescent="0.2">
      <c r="A36" t="s">
        <v>230</v>
      </c>
      <c r="C36" s="4">
        <f>+Report!Q32</f>
        <v>23986</v>
      </c>
      <c r="D36" s="2"/>
      <c r="E36" s="2"/>
      <c r="F36" s="4">
        <f>+Report!T32</f>
        <v>25701.539999999994</v>
      </c>
      <c r="G36" s="4"/>
    </row>
    <row r="37" spans="1:7" x14ac:dyDescent="0.2">
      <c r="A37" t="s">
        <v>231</v>
      </c>
      <c r="C37" s="4">
        <f>+Report!Q33</f>
        <v>9415</v>
      </c>
      <c r="D37" s="2"/>
      <c r="E37" s="2"/>
      <c r="F37" s="4">
        <f>+Report!T33</f>
        <v>9597.0199999999913</v>
      </c>
      <c r="G37" s="4"/>
    </row>
    <row r="38" spans="1:7" x14ac:dyDescent="0.2">
      <c r="A38" t="s">
        <v>232</v>
      </c>
      <c r="C38" s="4">
        <f>+Report!Q34</f>
        <v>515</v>
      </c>
      <c r="D38" s="2"/>
      <c r="E38" s="2"/>
      <c r="F38" s="4">
        <f>+Report!T34</f>
        <v>510</v>
      </c>
      <c r="G38" s="4"/>
    </row>
    <row r="39" spans="1:7" x14ac:dyDescent="0.2">
      <c r="A39" t="s">
        <v>233</v>
      </c>
      <c r="C39" s="4">
        <f>+Report!Q35</f>
        <v>28342</v>
      </c>
      <c r="D39" s="2"/>
      <c r="E39" s="2"/>
      <c r="F39" s="4">
        <f>+Report!T35</f>
        <v>27529.12999999999</v>
      </c>
      <c r="G39" s="4"/>
    </row>
    <row r="40" spans="1:7" x14ac:dyDescent="0.2">
      <c r="A40" t="s">
        <v>234</v>
      </c>
      <c r="C40" s="4">
        <f>+Report!Q36</f>
        <v>33652</v>
      </c>
      <c r="D40" s="2"/>
      <c r="E40" s="2"/>
      <c r="F40" s="4">
        <f>+Report!T36</f>
        <v>28097.779999999992</v>
      </c>
      <c r="G40" s="4"/>
    </row>
    <row r="41" spans="1:7" x14ac:dyDescent="0.2">
      <c r="A41" t="s">
        <v>235</v>
      </c>
      <c r="C41" s="4">
        <f>+Report!Q37</f>
        <v>20062.5</v>
      </c>
      <c r="D41" s="2"/>
      <c r="E41" s="2"/>
      <c r="F41" s="4">
        <f>+Report!T37</f>
        <v>20062.5</v>
      </c>
      <c r="G41" s="4"/>
    </row>
    <row r="42" spans="1:7" x14ac:dyDescent="0.2">
      <c r="A42" t="s">
        <v>236</v>
      </c>
      <c r="C42" s="4">
        <f>+Report!Q38</f>
        <v>10184</v>
      </c>
      <c r="D42" s="2"/>
      <c r="E42" s="2"/>
      <c r="F42" s="4">
        <f>+Report!T38</f>
        <v>15839.75</v>
      </c>
      <c r="G42" s="4"/>
    </row>
    <row r="43" spans="1:7" x14ac:dyDescent="0.2">
      <c r="A43" t="s">
        <v>237</v>
      </c>
      <c r="C43" s="4">
        <f>+Report!Q39</f>
        <v>2680</v>
      </c>
      <c r="D43" s="2"/>
      <c r="E43" s="2"/>
      <c r="F43" s="4">
        <f>+Report!T39</f>
        <v>2204.2199999999898</v>
      </c>
      <c r="G43" s="4"/>
    </row>
    <row r="44" spans="1:7" x14ac:dyDescent="0.2">
      <c r="C44" s="2"/>
      <c r="D44" s="45"/>
      <c r="E44" s="2"/>
      <c r="F44" s="2"/>
      <c r="G44" s="46"/>
    </row>
    <row r="45" spans="1:7" x14ac:dyDescent="0.2">
      <c r="A45" s="10" t="s">
        <v>238</v>
      </c>
      <c r="B45" s="10"/>
      <c r="C45" s="6"/>
      <c r="D45" s="36">
        <f>SUM(C36:C44)</f>
        <v>128836.5</v>
      </c>
      <c r="E45" s="6"/>
      <c r="F45" s="6"/>
      <c r="G45" s="36">
        <f>SUM(F36:F44)</f>
        <v>129541.93999999996</v>
      </c>
    </row>
    <row r="46" spans="1:7" x14ac:dyDescent="0.2">
      <c r="C46" s="2"/>
      <c r="D46" s="2"/>
      <c r="E46" s="2"/>
      <c r="F46" s="2"/>
      <c r="G46" s="4"/>
    </row>
    <row r="47" spans="1:7" x14ac:dyDescent="0.2">
      <c r="A47" s="10" t="s">
        <v>239</v>
      </c>
      <c r="C47" s="2"/>
      <c r="D47" s="2"/>
      <c r="E47" s="2"/>
      <c r="F47" s="2"/>
      <c r="G47" s="4"/>
    </row>
    <row r="48" spans="1:7" x14ac:dyDescent="0.2">
      <c r="A48" t="s">
        <v>240</v>
      </c>
      <c r="C48" s="4">
        <f>+Report!Q45</f>
        <v>0</v>
      </c>
      <c r="D48" s="2"/>
      <c r="E48" s="2"/>
      <c r="F48" s="4">
        <f>+Report!T45</f>
        <v>557.63</v>
      </c>
      <c r="G48" s="4"/>
    </row>
    <row r="49" spans="1:7" x14ac:dyDescent="0.2">
      <c r="A49" t="s">
        <v>241</v>
      </c>
      <c r="C49" s="4">
        <f>+Report!Q46</f>
        <v>0</v>
      </c>
      <c r="D49" s="2"/>
      <c r="E49" s="2"/>
      <c r="F49" s="4">
        <f>+Report!T46</f>
        <v>0</v>
      </c>
      <c r="G49" s="4"/>
    </row>
    <row r="50" spans="1:7" x14ac:dyDescent="0.2">
      <c r="A50" t="s">
        <v>242</v>
      </c>
      <c r="C50" s="4">
        <f>+Report!Q47</f>
        <v>500</v>
      </c>
      <c r="D50" s="2"/>
      <c r="E50" s="2"/>
      <c r="F50" s="4">
        <f>+Report!T47</f>
        <v>256.71000000000004</v>
      </c>
      <c r="G50" s="4"/>
    </row>
    <row r="51" spans="1:7" x14ac:dyDescent="0.2">
      <c r="C51" s="2"/>
      <c r="D51" s="45"/>
      <c r="E51" s="2"/>
      <c r="F51" s="2"/>
      <c r="G51" s="46"/>
    </row>
    <row r="52" spans="1:7" x14ac:dyDescent="0.2">
      <c r="A52" s="10" t="s">
        <v>243</v>
      </c>
      <c r="B52" s="10"/>
      <c r="C52" s="6"/>
      <c r="D52" s="47">
        <f>SUM(C48:C51)</f>
        <v>500</v>
      </c>
      <c r="E52" s="6"/>
      <c r="F52" s="6"/>
      <c r="G52" s="36">
        <f>SUM(F48:F51)</f>
        <v>814.34</v>
      </c>
    </row>
    <row r="53" spans="1:7" x14ac:dyDescent="0.2">
      <c r="C53" s="2"/>
      <c r="D53" s="2"/>
      <c r="E53" s="2"/>
      <c r="F53" s="2"/>
      <c r="G53" s="4"/>
    </row>
    <row r="54" spans="1:7" x14ac:dyDescent="0.2">
      <c r="A54" s="10" t="s">
        <v>244</v>
      </c>
      <c r="C54" s="2"/>
      <c r="D54" s="2"/>
      <c r="E54" s="2"/>
      <c r="F54" s="2"/>
      <c r="G54" s="4"/>
    </row>
    <row r="55" spans="1:7" x14ac:dyDescent="0.2">
      <c r="A55" t="s">
        <v>245</v>
      </c>
      <c r="C55" s="4">
        <f>+Report!Q53</f>
        <v>15000</v>
      </c>
      <c r="D55" s="2"/>
      <c r="E55" s="2"/>
      <c r="F55" s="4">
        <f>+Report!T53</f>
        <v>9327.5799999999908</v>
      </c>
      <c r="G55" s="4"/>
    </row>
    <row r="56" spans="1:7" x14ac:dyDescent="0.2">
      <c r="A56" t="s">
        <v>246</v>
      </c>
      <c r="C56" s="4">
        <f>+Report!Q54</f>
        <v>3670</v>
      </c>
      <c r="D56" s="2"/>
      <c r="E56" s="2"/>
      <c r="F56" s="4">
        <f>+Report!T54</f>
        <v>4629.75</v>
      </c>
      <c r="G56" s="4"/>
    </row>
    <row r="57" spans="1:7" x14ac:dyDescent="0.2">
      <c r="A57" t="s">
        <v>247</v>
      </c>
      <c r="C57" s="4">
        <f>+Report!Q55</f>
        <v>0</v>
      </c>
      <c r="D57" s="2"/>
      <c r="E57" s="2"/>
      <c r="F57" s="4">
        <f>+Report!T55</f>
        <v>0</v>
      </c>
      <c r="G57" s="4"/>
    </row>
    <row r="58" spans="1:7" x14ac:dyDescent="0.2">
      <c r="A58" t="s">
        <v>248</v>
      </c>
      <c r="C58" s="4">
        <f>+Report!Q56</f>
        <v>1020</v>
      </c>
      <c r="D58" s="2"/>
      <c r="E58" s="2"/>
      <c r="F58" s="4">
        <f>+Report!T56</f>
        <v>1323.18</v>
      </c>
      <c r="G58" s="4"/>
    </row>
    <row r="59" spans="1:7" x14ac:dyDescent="0.2">
      <c r="A59" t="s">
        <v>249</v>
      </c>
      <c r="C59" s="4">
        <f>+Report!Q57</f>
        <v>1155.6250000010477</v>
      </c>
      <c r="D59" s="2"/>
      <c r="E59" s="2"/>
      <c r="F59" s="4">
        <f>+Report!T57</f>
        <v>0</v>
      </c>
      <c r="G59" s="4"/>
    </row>
    <row r="60" spans="1:7" x14ac:dyDescent="0.2">
      <c r="A60" t="s">
        <v>250</v>
      </c>
      <c r="C60" s="4">
        <f>+Report!Q58</f>
        <v>5887</v>
      </c>
      <c r="D60" s="2"/>
      <c r="E60" s="2"/>
      <c r="F60" s="4">
        <f>+Report!T58</f>
        <v>4349.5599999999904</v>
      </c>
      <c r="G60" s="4"/>
    </row>
    <row r="61" spans="1:7" x14ac:dyDescent="0.2">
      <c r="A61" t="s">
        <v>251</v>
      </c>
      <c r="C61" s="4">
        <f>+Report!Q59</f>
        <v>0</v>
      </c>
      <c r="D61" s="2"/>
      <c r="E61" s="2"/>
      <c r="F61" s="4">
        <f>+Report!T59</f>
        <v>0</v>
      </c>
      <c r="G61" s="4"/>
    </row>
    <row r="62" spans="1:7" x14ac:dyDescent="0.2">
      <c r="A62" t="s">
        <v>252</v>
      </c>
      <c r="C62" s="4">
        <f>+Report!Q60</f>
        <v>0</v>
      </c>
      <c r="D62" s="2"/>
      <c r="E62" s="2"/>
      <c r="F62" s="4">
        <f>+Report!T60</f>
        <v>0</v>
      </c>
      <c r="G62" s="4"/>
    </row>
    <row r="63" spans="1:7" x14ac:dyDescent="0.2">
      <c r="A63" t="s">
        <v>253</v>
      </c>
      <c r="C63" s="4">
        <f>+Report!Q61</f>
        <v>2800</v>
      </c>
      <c r="D63" s="2"/>
      <c r="E63" s="2"/>
      <c r="F63" s="4">
        <f>+Report!T61</f>
        <v>870</v>
      </c>
      <c r="G63" s="4"/>
    </row>
    <row r="64" spans="1:7" x14ac:dyDescent="0.2">
      <c r="A64" t="s">
        <v>254</v>
      </c>
      <c r="C64" s="4">
        <f>+Report!Q62</f>
        <v>900</v>
      </c>
      <c r="D64" s="2"/>
      <c r="E64" s="2"/>
      <c r="F64" s="4">
        <f>+Report!T62</f>
        <v>812.59</v>
      </c>
      <c r="G64" s="4"/>
    </row>
    <row r="65" spans="1:7" x14ac:dyDescent="0.2">
      <c r="A65" t="s">
        <v>255</v>
      </c>
      <c r="C65" s="4">
        <f>+Report!Q63</f>
        <v>4171</v>
      </c>
      <c r="D65" s="2"/>
      <c r="E65" s="2"/>
      <c r="F65" s="4">
        <f>+Report!T63</f>
        <v>4036.5</v>
      </c>
      <c r="G65" s="4"/>
    </row>
    <row r="66" spans="1:7" x14ac:dyDescent="0.2">
      <c r="A66" t="s">
        <v>256</v>
      </c>
      <c r="C66" s="4">
        <f>+Report!Q64</f>
        <v>5750</v>
      </c>
      <c r="D66" s="2"/>
      <c r="E66" s="2"/>
      <c r="F66" s="4">
        <f>+Report!T64</f>
        <v>4264.5200000000004</v>
      </c>
      <c r="G66" s="4"/>
    </row>
    <row r="67" spans="1:7" x14ac:dyDescent="0.2">
      <c r="A67" t="s">
        <v>257</v>
      </c>
      <c r="C67" s="4">
        <f>+Report!Q65</f>
        <v>0</v>
      </c>
      <c r="D67" s="2"/>
      <c r="E67" s="2"/>
      <c r="F67" s="4">
        <f>+Report!T65</f>
        <v>0</v>
      </c>
      <c r="G67" s="4"/>
    </row>
    <row r="68" spans="1:7" x14ac:dyDescent="0.2">
      <c r="A68" t="s">
        <v>258</v>
      </c>
      <c r="C68" s="4">
        <f>+Report!Q66</f>
        <v>0</v>
      </c>
      <c r="D68" s="2"/>
      <c r="E68" s="2"/>
      <c r="F68" s="4">
        <f>+Report!T66</f>
        <v>65</v>
      </c>
      <c r="G68" s="4"/>
    </row>
    <row r="69" spans="1:7" x14ac:dyDescent="0.2">
      <c r="C69" s="2"/>
      <c r="D69" s="45"/>
      <c r="E69" s="2"/>
      <c r="F69" s="2"/>
      <c r="G69" s="46"/>
    </row>
    <row r="70" spans="1:7" x14ac:dyDescent="0.2">
      <c r="A70" s="10" t="s">
        <v>259</v>
      </c>
      <c r="B70" s="10"/>
      <c r="C70" s="6"/>
      <c r="D70" s="36">
        <f>SUM(C55:C69)</f>
        <v>40353.625000001048</v>
      </c>
      <c r="E70" s="6"/>
      <c r="F70" s="6"/>
      <c r="G70" s="36">
        <f>SUM(F55:F69)</f>
        <v>29678.679999999982</v>
      </c>
    </row>
    <row r="71" spans="1:7" x14ac:dyDescent="0.2">
      <c r="C71" s="2"/>
      <c r="D71" s="2"/>
      <c r="E71" s="2"/>
      <c r="F71" s="2"/>
      <c r="G71" s="4"/>
    </row>
    <row r="72" spans="1:7" x14ac:dyDescent="0.2">
      <c r="A72" s="10" t="s">
        <v>260</v>
      </c>
      <c r="C72" s="2"/>
      <c r="D72" s="2"/>
      <c r="E72" s="2"/>
      <c r="F72" s="2"/>
      <c r="G72" s="4"/>
    </row>
    <row r="73" spans="1:7" x14ac:dyDescent="0.2">
      <c r="A73" t="s">
        <v>261</v>
      </c>
      <c r="C73" s="4">
        <f>+Report!Q72</f>
        <v>0</v>
      </c>
      <c r="D73" s="2"/>
      <c r="E73" s="2"/>
      <c r="F73" s="4">
        <f>+Report!T72</f>
        <v>0</v>
      </c>
      <c r="G73" s="4"/>
    </row>
    <row r="74" spans="1:7" x14ac:dyDescent="0.2">
      <c r="A74" t="s">
        <v>262</v>
      </c>
      <c r="C74" s="4">
        <f>+Report!Q73</f>
        <v>13151</v>
      </c>
      <c r="D74" s="2"/>
      <c r="E74" s="2"/>
      <c r="F74" s="4">
        <f>+Report!T73</f>
        <v>12355.89</v>
      </c>
      <c r="G74" s="4"/>
    </row>
    <row r="75" spans="1:7" x14ac:dyDescent="0.2">
      <c r="C75" s="2"/>
      <c r="D75" s="45"/>
      <c r="E75" s="2"/>
      <c r="F75" s="2"/>
      <c r="G75" s="46"/>
    </row>
    <row r="76" spans="1:7" x14ac:dyDescent="0.2">
      <c r="A76" s="10" t="s">
        <v>263</v>
      </c>
      <c r="B76" s="10"/>
      <c r="C76" s="6"/>
      <c r="D76" s="36">
        <f>SUM(C73:C76)</f>
        <v>13151</v>
      </c>
      <c r="E76" s="6"/>
      <c r="F76" s="6"/>
      <c r="G76" s="36">
        <f>SUM(F73:F76)</f>
        <v>12355.89</v>
      </c>
    </row>
    <row r="77" spans="1:7" x14ac:dyDescent="0.2">
      <c r="C77" s="2"/>
      <c r="D77" s="2"/>
      <c r="E77" s="2"/>
      <c r="F77" s="2"/>
      <c r="G77" s="4"/>
    </row>
    <row r="78" spans="1:7" x14ac:dyDescent="0.2">
      <c r="A78" s="10" t="s">
        <v>264</v>
      </c>
      <c r="C78" s="2"/>
      <c r="D78" s="2"/>
      <c r="E78" s="2"/>
      <c r="F78" s="2"/>
      <c r="G78" s="4"/>
    </row>
    <row r="79" spans="1:7" x14ac:dyDescent="0.2">
      <c r="A79" t="s">
        <v>265</v>
      </c>
      <c r="C79" s="4">
        <f>+Report!Q79</f>
        <v>-213207</v>
      </c>
      <c r="D79" s="2"/>
      <c r="E79" s="2"/>
      <c r="F79" s="4">
        <f>+Report!T79</f>
        <v>-17849.171720645565</v>
      </c>
      <c r="G79" s="4"/>
    </row>
    <row r="80" spans="1:7" x14ac:dyDescent="0.2">
      <c r="A80" t="s">
        <v>266</v>
      </c>
      <c r="C80" s="4">
        <f>+Report!Q80</f>
        <v>0</v>
      </c>
      <c r="D80" s="2"/>
      <c r="E80" s="2"/>
      <c r="F80" s="4">
        <f>+Report!T80</f>
        <v>0</v>
      </c>
      <c r="G80" s="4"/>
    </row>
    <row r="81" spans="1:7" x14ac:dyDescent="0.2">
      <c r="A81" t="s">
        <v>267</v>
      </c>
      <c r="C81" s="4">
        <f>+Report!Q81</f>
        <v>-1132</v>
      </c>
      <c r="D81" s="2"/>
      <c r="E81" s="2"/>
      <c r="F81" s="4">
        <f>+Report!T81</f>
        <v>-4286.68</v>
      </c>
      <c r="G81" s="4"/>
    </row>
    <row r="82" spans="1:7" x14ac:dyDescent="0.2">
      <c r="A82" t="s">
        <v>268</v>
      </c>
      <c r="C82" s="4">
        <f>+Report!Q82</f>
        <v>0</v>
      </c>
      <c r="D82" s="2"/>
      <c r="E82" s="2"/>
      <c r="F82" s="4">
        <f>+Report!T82</f>
        <v>0</v>
      </c>
      <c r="G82" s="4"/>
    </row>
    <row r="83" spans="1:7" x14ac:dyDescent="0.2">
      <c r="A83" t="s">
        <v>269</v>
      </c>
      <c r="C83" s="4">
        <f>+Report!Q83</f>
        <v>0</v>
      </c>
      <c r="D83" s="2"/>
      <c r="E83" s="2"/>
      <c r="F83" s="4">
        <f>+Report!T83</f>
        <v>-1290</v>
      </c>
      <c r="G83" s="4"/>
    </row>
    <row r="84" spans="1:7" x14ac:dyDescent="0.2">
      <c r="A84" t="s">
        <v>270</v>
      </c>
      <c r="C84" s="4">
        <f>+Report!Q84</f>
        <v>0</v>
      </c>
      <c r="D84" s="2"/>
      <c r="E84" s="2"/>
      <c r="F84" s="4">
        <f>+Report!T84</f>
        <v>-244373.5382793544</v>
      </c>
      <c r="G84" s="4"/>
    </row>
    <row r="85" spans="1:7" x14ac:dyDescent="0.2">
      <c r="A85" t="s">
        <v>271</v>
      </c>
      <c r="C85" s="4">
        <f>+Report!Q85</f>
        <v>0</v>
      </c>
      <c r="D85" s="2"/>
      <c r="E85" s="2"/>
      <c r="F85" s="4">
        <f>+Report!T85</f>
        <v>0</v>
      </c>
      <c r="G85" s="4"/>
    </row>
    <row r="86" spans="1:7" x14ac:dyDescent="0.2">
      <c r="A86" t="s">
        <v>272</v>
      </c>
      <c r="C86" s="4">
        <f>+Report!Q86</f>
        <v>0</v>
      </c>
      <c r="D86" s="2"/>
      <c r="E86" s="2"/>
      <c r="F86" s="4">
        <f>+Report!T86</f>
        <v>0</v>
      </c>
      <c r="G86" s="4"/>
    </row>
    <row r="87" spans="1:7" x14ac:dyDescent="0.2">
      <c r="A87" t="s">
        <v>273</v>
      </c>
      <c r="C87" s="4">
        <f>+Report!Q87</f>
        <v>0</v>
      </c>
      <c r="D87" s="2"/>
      <c r="E87" s="2"/>
      <c r="F87" s="4">
        <f>+Report!T87</f>
        <v>-3125</v>
      </c>
      <c r="G87" s="4"/>
    </row>
    <row r="88" spans="1:7" hidden="1" x14ac:dyDescent="0.2">
      <c r="C88" s="2"/>
      <c r="D88" s="45"/>
      <c r="E88" s="2"/>
      <c r="F88" s="2"/>
      <c r="G88" s="46"/>
    </row>
    <row r="89" spans="1:7" x14ac:dyDescent="0.2">
      <c r="A89" s="10" t="s">
        <v>274</v>
      </c>
      <c r="B89" s="10"/>
      <c r="C89" s="6"/>
      <c r="D89" s="36">
        <f>SUM(C79:C88)</f>
        <v>-214339</v>
      </c>
      <c r="E89" s="6"/>
      <c r="F89" s="6"/>
      <c r="G89" s="36">
        <f>SUM(F79:F88)</f>
        <v>-270924.38999999996</v>
      </c>
    </row>
    <row r="90" spans="1:7" x14ac:dyDescent="0.2">
      <c r="C90" s="2"/>
      <c r="D90" s="2"/>
      <c r="E90" s="2"/>
      <c r="F90" s="2"/>
      <c r="G90" s="4"/>
    </row>
    <row r="91" spans="1:7" x14ac:dyDescent="0.2">
      <c r="C91" s="2"/>
      <c r="D91" s="2"/>
      <c r="E91" s="2"/>
      <c r="F91" s="2"/>
      <c r="G91" s="4"/>
    </row>
    <row r="92" spans="1:7" x14ac:dyDescent="0.2">
      <c r="A92" s="10" t="s">
        <v>275</v>
      </c>
      <c r="C92" s="2"/>
      <c r="D92" s="2"/>
      <c r="E92" s="2"/>
      <c r="F92" s="2"/>
      <c r="G92" s="4"/>
    </row>
    <row r="93" spans="1:7" x14ac:dyDescent="0.2">
      <c r="A93" t="s">
        <v>276</v>
      </c>
      <c r="C93" s="4">
        <f>+Report!Q93</f>
        <v>0</v>
      </c>
      <c r="D93" s="2"/>
      <c r="E93" s="2"/>
      <c r="F93" s="4">
        <f>+Report!T93</f>
        <v>0</v>
      </c>
      <c r="G93" s="4"/>
    </row>
    <row r="94" spans="1:7" x14ac:dyDescent="0.2">
      <c r="A94" t="s">
        <v>277</v>
      </c>
      <c r="C94" s="4">
        <f>+Report!Q94</f>
        <v>0</v>
      </c>
      <c r="D94" s="2"/>
      <c r="E94" s="2"/>
      <c r="F94" s="4">
        <f>+Report!T94</f>
        <v>0</v>
      </c>
      <c r="G94" s="4"/>
    </row>
    <row r="95" spans="1:7" x14ac:dyDescent="0.2">
      <c r="A95" t="s">
        <v>278</v>
      </c>
      <c r="C95" s="4">
        <f>+Report!Q95</f>
        <v>0</v>
      </c>
      <c r="D95" s="2"/>
      <c r="E95" s="2"/>
      <c r="F95" s="4">
        <f>+Report!T95</f>
        <v>0</v>
      </c>
      <c r="G95" s="4"/>
    </row>
    <row r="96" spans="1:7" x14ac:dyDescent="0.2">
      <c r="A96" t="s">
        <v>279</v>
      </c>
      <c r="C96" s="4">
        <f>+Report!Q96</f>
        <v>0</v>
      </c>
      <c r="D96" s="2"/>
      <c r="E96" s="2"/>
      <c r="F96" s="4">
        <f>+Report!T96</f>
        <v>0</v>
      </c>
      <c r="G96" s="4"/>
    </row>
    <row r="97" spans="1:7" x14ac:dyDescent="0.2">
      <c r="A97" t="s">
        <v>280</v>
      </c>
      <c r="C97" s="4">
        <f>+Report!Q97</f>
        <v>0</v>
      </c>
      <c r="D97" s="2"/>
      <c r="E97" s="2"/>
      <c r="F97" s="4">
        <f>+Report!T97</f>
        <v>0</v>
      </c>
      <c r="G97" s="4"/>
    </row>
    <row r="98" spans="1:7" x14ac:dyDescent="0.2">
      <c r="A98" t="s">
        <v>280</v>
      </c>
      <c r="C98" s="4">
        <f>+Report!Q98</f>
        <v>0</v>
      </c>
      <c r="D98" s="2"/>
      <c r="E98" s="2"/>
      <c r="F98" s="4">
        <f>+Report!T98</f>
        <v>0</v>
      </c>
      <c r="G98" s="4"/>
    </row>
    <row r="99" spans="1:7" x14ac:dyDescent="0.2">
      <c r="A99" t="s">
        <v>281</v>
      </c>
      <c r="C99" s="4">
        <f>+Report!Q99</f>
        <v>0</v>
      </c>
      <c r="D99" s="2"/>
      <c r="E99" s="2"/>
      <c r="F99" s="4">
        <f>+Report!T99</f>
        <v>0</v>
      </c>
      <c r="G99" s="4"/>
    </row>
    <row r="100" spans="1:7" x14ac:dyDescent="0.2">
      <c r="C100" s="2"/>
      <c r="D100" s="45"/>
      <c r="E100" s="2"/>
      <c r="F100" s="2"/>
      <c r="G100" s="46"/>
    </row>
    <row r="101" spans="1:7" x14ac:dyDescent="0.2">
      <c r="A101" s="10" t="s">
        <v>282</v>
      </c>
      <c r="B101" s="10"/>
      <c r="C101" s="6"/>
      <c r="D101" s="36">
        <f>SUM(C93:C100)</f>
        <v>0</v>
      </c>
      <c r="E101" s="6"/>
      <c r="F101" s="6"/>
      <c r="G101" s="36">
        <f>SUM(F93:F100)</f>
        <v>0</v>
      </c>
    </row>
    <row r="102" spans="1:7" x14ac:dyDescent="0.2">
      <c r="C102" s="2"/>
      <c r="D102" s="2"/>
      <c r="E102" s="2"/>
      <c r="F102" s="2"/>
      <c r="G102" s="4"/>
    </row>
    <row r="103" spans="1:7" x14ac:dyDescent="0.2">
      <c r="C103" s="2"/>
      <c r="D103" s="2"/>
      <c r="E103" s="2"/>
      <c r="F103" s="2"/>
      <c r="G103" s="4"/>
    </row>
    <row r="104" spans="1:7" x14ac:dyDescent="0.2">
      <c r="A104" s="10" t="s">
        <v>283</v>
      </c>
      <c r="B104" s="10"/>
      <c r="C104" s="6"/>
      <c r="D104" s="36">
        <f>+D101+D89+D76+D70+D52+D45+D32</f>
        <v>906104.12500000105</v>
      </c>
      <c r="E104" s="6"/>
      <c r="F104" s="6"/>
      <c r="G104" s="36">
        <f>+G101+G89+G76+G70+G52+G45+G32</f>
        <v>810282.92999999959</v>
      </c>
    </row>
    <row r="105" spans="1:7" x14ac:dyDescent="0.2">
      <c r="C105" s="2"/>
      <c r="D105" s="2"/>
      <c r="E105" s="2"/>
      <c r="F105" s="2"/>
      <c r="G105" s="4"/>
    </row>
    <row r="106" spans="1:7" x14ac:dyDescent="0.2">
      <c r="A106" t="s">
        <v>284</v>
      </c>
      <c r="C106" s="2"/>
      <c r="D106" s="4">
        <f>+Report!R106</f>
        <v>-97094.125000001426</v>
      </c>
      <c r="E106" s="2"/>
      <c r="F106" s="2"/>
      <c r="G106" s="4">
        <f>+Report!U106</f>
        <v>0</v>
      </c>
    </row>
    <row r="107" spans="1:7" x14ac:dyDescent="0.2">
      <c r="A107" t="s">
        <v>285</v>
      </c>
      <c r="C107" s="2"/>
      <c r="D107" s="4">
        <f>+Report!R107</f>
        <v>-20062.5</v>
      </c>
      <c r="E107" s="2"/>
      <c r="F107" s="2"/>
      <c r="G107" s="4">
        <f>+Report!U107</f>
        <v>-20062.5</v>
      </c>
    </row>
    <row r="108" spans="1:7" x14ac:dyDescent="0.2">
      <c r="A108" t="s">
        <v>286</v>
      </c>
      <c r="C108" s="2"/>
      <c r="D108" s="4">
        <f>+Report!R108</f>
        <v>0</v>
      </c>
      <c r="E108" s="2"/>
      <c r="F108" s="2"/>
      <c r="G108" s="4">
        <f>+Report!U108</f>
        <v>-1272.93</v>
      </c>
    </row>
    <row r="109" spans="1:7" x14ac:dyDescent="0.2">
      <c r="C109" s="2"/>
      <c r="D109" s="2"/>
      <c r="E109" s="2"/>
      <c r="F109" s="2"/>
      <c r="G109" s="4"/>
    </row>
    <row r="110" spans="1:7" ht="13.5" thickBot="1" x14ac:dyDescent="0.25">
      <c r="A110" s="10" t="s">
        <v>287</v>
      </c>
      <c r="B110" s="10"/>
      <c r="C110" s="6"/>
      <c r="D110" s="48">
        <f>+D104+D106+D107</f>
        <v>788947.49999999965</v>
      </c>
      <c r="E110" s="6"/>
      <c r="F110" s="6"/>
      <c r="G110" s="48">
        <f>+G104+G107+G108</f>
        <v>788947.49999999953</v>
      </c>
    </row>
    <row r="111" spans="1:7" ht="13.5" thickTop="1" x14ac:dyDescent="0.2">
      <c r="C111" s="2"/>
      <c r="D111" s="2"/>
      <c r="E111" s="2"/>
      <c r="F111" s="2"/>
      <c r="G111" s="4"/>
    </row>
    <row r="112" spans="1:7" x14ac:dyDescent="0.2">
      <c r="C112" s="2"/>
      <c r="D112" s="2"/>
      <c r="E112" s="2"/>
      <c r="F112" s="2"/>
      <c r="G112" s="4"/>
    </row>
    <row r="116" spans="1:3" x14ac:dyDescent="0.2">
      <c r="A116" s="33" t="s">
        <v>288</v>
      </c>
      <c r="B116" s="16"/>
      <c r="C116" s="17"/>
    </row>
    <row r="117" spans="1:3" x14ac:dyDescent="0.2">
      <c r="A117" s="20"/>
      <c r="C117" s="19"/>
    </row>
    <row r="118" spans="1:3" x14ac:dyDescent="0.2">
      <c r="A118" s="20" t="s">
        <v>480</v>
      </c>
      <c r="C118" s="34" t="s">
        <v>173</v>
      </c>
    </row>
    <row r="119" spans="1:3" x14ac:dyDescent="0.2">
      <c r="A119" s="20"/>
      <c r="C119" s="19"/>
    </row>
    <row r="120" spans="1:3" x14ac:dyDescent="0.2">
      <c r="A120" s="20" t="s">
        <v>481</v>
      </c>
      <c r="C120" s="21">
        <f>+Report!Q120</f>
        <v>97094.125000001426</v>
      </c>
    </row>
    <row r="121" spans="1:3" x14ac:dyDescent="0.2">
      <c r="A121" s="20" t="s">
        <v>482</v>
      </c>
      <c r="C121" s="21">
        <f>+Report!Q121</f>
        <v>0</v>
      </c>
    </row>
    <row r="122" spans="1:3" x14ac:dyDescent="0.2">
      <c r="A122" s="20" t="s">
        <v>289</v>
      </c>
      <c r="C122" s="21">
        <f>+Report!Q122</f>
        <v>0</v>
      </c>
    </row>
    <row r="123" spans="1:3" x14ac:dyDescent="0.2">
      <c r="A123" s="20" t="s">
        <v>290</v>
      </c>
      <c r="C123" s="21">
        <f>+Report!Q123</f>
        <v>809010</v>
      </c>
    </row>
    <row r="124" spans="1:3" x14ac:dyDescent="0.2">
      <c r="A124" s="20"/>
      <c r="C124" s="34"/>
    </row>
    <row r="125" spans="1:3" x14ac:dyDescent="0.2">
      <c r="A125" s="20" t="s">
        <v>291</v>
      </c>
      <c r="C125" s="21">
        <f>SUM(C120:C124)</f>
        <v>906104.1250000014</v>
      </c>
    </row>
    <row r="126" spans="1:3" x14ac:dyDescent="0.2">
      <c r="A126" s="20"/>
      <c r="C126" s="34"/>
    </row>
    <row r="127" spans="1:3" x14ac:dyDescent="0.2">
      <c r="A127" s="20"/>
      <c r="C127" s="34"/>
    </row>
    <row r="128" spans="1:3" x14ac:dyDescent="0.2">
      <c r="A128" s="20" t="s">
        <v>211</v>
      </c>
      <c r="C128" s="21">
        <f>+Report!Q128</f>
        <v>810282.92999999947</v>
      </c>
    </row>
    <row r="129" spans="1:3" x14ac:dyDescent="0.2">
      <c r="A129" s="20" t="s">
        <v>292</v>
      </c>
      <c r="C129" s="21">
        <f>+Report!Q129</f>
        <v>0</v>
      </c>
    </row>
    <row r="130" spans="1:3" x14ac:dyDescent="0.2">
      <c r="A130" s="20" t="s">
        <v>293</v>
      </c>
      <c r="C130" s="21">
        <f>+Report!Q130</f>
        <v>0</v>
      </c>
    </row>
    <row r="131" spans="1:3" x14ac:dyDescent="0.2">
      <c r="A131" s="20" t="s">
        <v>294</v>
      </c>
      <c r="C131" s="21">
        <f>+Report!Q131</f>
        <v>0</v>
      </c>
    </row>
    <row r="132" spans="1:3" x14ac:dyDescent="0.2">
      <c r="A132" s="20"/>
      <c r="C132" s="34"/>
    </row>
    <row r="133" spans="1:3" ht="13.5" thickBot="1" x14ac:dyDescent="0.25">
      <c r="A133" s="20" t="s">
        <v>483</v>
      </c>
      <c r="C133" s="23">
        <f>+C125-C128+C131+C129+C130</f>
        <v>95821.195000001928</v>
      </c>
    </row>
    <row r="134" spans="1:3" ht="13.5" thickTop="1" x14ac:dyDescent="0.2">
      <c r="A134" s="24"/>
      <c r="B134" s="12"/>
      <c r="C134" s="41"/>
    </row>
    <row r="135" spans="1:3" x14ac:dyDescent="0.2">
      <c r="A135" s="20"/>
      <c r="C135" s="34"/>
    </row>
    <row r="136" spans="1:3" x14ac:dyDescent="0.2">
      <c r="A136" s="18" t="s">
        <v>295</v>
      </c>
      <c r="C136" s="34" t="s">
        <v>173</v>
      </c>
    </row>
    <row r="137" spans="1:3" x14ac:dyDescent="0.2">
      <c r="A137" s="20"/>
      <c r="C137" s="34"/>
    </row>
    <row r="138" spans="1:3" x14ac:dyDescent="0.2">
      <c r="A138" s="20" t="s">
        <v>484</v>
      </c>
      <c r="C138" s="21">
        <f>+Report!Q138</f>
        <v>95821.200000000012</v>
      </c>
    </row>
    <row r="139" spans="1:3" x14ac:dyDescent="0.2">
      <c r="A139" s="20" t="s">
        <v>485</v>
      </c>
      <c r="C139" s="21">
        <f>+Report!Q139</f>
        <v>0</v>
      </c>
    </row>
    <row r="140" spans="1:3" x14ac:dyDescent="0.2">
      <c r="A140" s="20" t="s">
        <v>486</v>
      </c>
      <c r="C140" s="21">
        <f>+Report!Q140</f>
        <v>0</v>
      </c>
    </row>
    <row r="141" spans="1:3" x14ac:dyDescent="0.2">
      <c r="A141" s="20"/>
      <c r="C141" s="34"/>
    </row>
    <row r="142" spans="1:3" ht="13.5" thickBot="1" x14ac:dyDescent="0.25">
      <c r="A142" s="20" t="s">
        <v>487</v>
      </c>
      <c r="C142" s="23">
        <f>SUM(C138:C141)</f>
        <v>95821.200000000012</v>
      </c>
    </row>
    <row r="143" spans="1:3" ht="13.5" thickTop="1" x14ac:dyDescent="0.2">
      <c r="A143" s="20"/>
      <c r="C143" s="19"/>
    </row>
    <row r="144" spans="1:3" x14ac:dyDescent="0.2">
      <c r="A144" s="24"/>
      <c r="B144" s="12"/>
      <c r="C144" s="26"/>
    </row>
    <row r="148" spans="1:4" ht="13.5" thickBot="1" x14ac:dyDescent="0.25">
      <c r="A148" s="27"/>
      <c r="B148" s="27"/>
      <c r="C148" s="27"/>
      <c r="D148" s="27"/>
    </row>
    <row r="149" spans="1:4" x14ac:dyDescent="0.2">
      <c r="A149" s="42" t="s">
        <v>476</v>
      </c>
    </row>
  </sheetData>
  <mergeCells count="2">
    <mergeCell ref="A5:G5"/>
    <mergeCell ref="A6:G6"/>
  </mergeCells>
  <phoneticPr fontId="0" type="noConversion"/>
  <pageMargins left="0.39370078740157483" right="0" top="0" bottom="0" header="0.51181102362204722" footer="0.51181102362204722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C2:I144"/>
  <sheetViews>
    <sheetView topLeftCell="A97" zoomScale="75" workbookViewId="0">
      <selection activeCell="E125" sqref="E125"/>
    </sheetView>
  </sheetViews>
  <sheetFormatPr defaultRowHeight="12.75" x14ac:dyDescent="0.2"/>
  <cols>
    <col min="3" max="3" width="38.140625" customWidth="1"/>
    <col min="4" max="4" width="15.42578125" customWidth="1"/>
    <col min="5" max="5" width="11.28515625" customWidth="1"/>
    <col min="6" max="6" width="10.28515625" customWidth="1"/>
    <col min="8" max="8" width="13.140625" customWidth="1"/>
    <col min="9" max="9" width="11.5703125" customWidth="1"/>
  </cols>
  <sheetData>
    <row r="2" spans="3:9" ht="15.75" x14ac:dyDescent="0.25">
      <c r="C2" s="168" t="s">
        <v>297</v>
      </c>
      <c r="D2" s="168"/>
      <c r="E2" s="168"/>
      <c r="F2" s="168"/>
      <c r="G2" s="168"/>
      <c r="H2" s="168"/>
      <c r="I2" s="168"/>
    </row>
    <row r="3" spans="3:9" ht="15.75" x14ac:dyDescent="0.25">
      <c r="C3" s="168" t="s">
        <v>438</v>
      </c>
      <c r="D3" s="168"/>
      <c r="E3" s="168"/>
      <c r="F3" s="168"/>
      <c r="G3" s="168"/>
      <c r="H3" s="168"/>
      <c r="I3" s="168"/>
    </row>
    <row r="5" spans="3:9" ht="15.75" x14ac:dyDescent="0.25">
      <c r="C5" s="7"/>
      <c r="D5" s="8" t="s">
        <v>170</v>
      </c>
      <c r="E5" s="28">
        <f>+Report!Q5</f>
        <v>0</v>
      </c>
      <c r="F5" s="9"/>
      <c r="H5" s="10"/>
    </row>
    <row r="7" spans="3:9" ht="38.25" x14ac:dyDescent="0.2">
      <c r="C7" s="11"/>
      <c r="D7" s="11"/>
      <c r="E7" s="11" t="s">
        <v>171</v>
      </c>
      <c r="F7" s="11"/>
      <c r="G7" s="11"/>
      <c r="H7" s="11" t="s">
        <v>172</v>
      </c>
      <c r="I7" s="11"/>
    </row>
    <row r="8" spans="3:9" x14ac:dyDescent="0.2">
      <c r="E8" s="2" t="s">
        <v>173</v>
      </c>
      <c r="F8" s="2" t="s">
        <v>173</v>
      </c>
      <c r="H8" s="2" t="s">
        <v>173</v>
      </c>
      <c r="I8" s="2" t="s">
        <v>173</v>
      </c>
    </row>
    <row r="9" spans="3:9" x14ac:dyDescent="0.2">
      <c r="C9" s="10" t="s">
        <v>174</v>
      </c>
    </row>
    <row r="10" spans="3:9" x14ac:dyDescent="0.2">
      <c r="C10" s="3" t="s">
        <v>0</v>
      </c>
      <c r="E10" s="5">
        <f>+Report!Q11</f>
        <v>579412</v>
      </c>
      <c r="H10" s="5">
        <f>+Report!T11</f>
        <v>580350.15999999992</v>
      </c>
    </row>
    <row r="11" spans="3:9" x14ac:dyDescent="0.2">
      <c r="C11" s="3" t="s">
        <v>1</v>
      </c>
      <c r="E11" s="5">
        <f>+Report!Q12</f>
        <v>0</v>
      </c>
      <c r="H11" s="5">
        <f>+Report!T12</f>
        <v>0</v>
      </c>
    </row>
    <row r="12" spans="3:9" x14ac:dyDescent="0.2">
      <c r="C12" s="3" t="s">
        <v>2</v>
      </c>
      <c r="E12" s="5">
        <f>+Report!Q13</f>
        <v>0</v>
      </c>
      <c r="H12" s="5">
        <f>+Report!T13</f>
        <v>0</v>
      </c>
    </row>
    <row r="13" spans="3:9" x14ac:dyDescent="0.2">
      <c r="C13" s="3" t="s">
        <v>3</v>
      </c>
      <c r="E13" s="5">
        <f>+Report!Q14</f>
        <v>0</v>
      </c>
      <c r="H13" s="5">
        <f>+Report!T14</f>
        <v>0</v>
      </c>
    </row>
    <row r="14" spans="3:9" x14ac:dyDescent="0.2">
      <c r="C14" s="3" t="s">
        <v>4</v>
      </c>
      <c r="E14" s="5">
        <f>+Report!Q15</f>
        <v>18354</v>
      </c>
      <c r="H14" s="5">
        <f>+Report!T15</f>
        <v>20091.429999999902</v>
      </c>
    </row>
    <row r="15" spans="3:9" x14ac:dyDescent="0.2">
      <c r="C15" s="3" t="s">
        <v>5</v>
      </c>
      <c r="E15" s="5">
        <f>+Report!Q16</f>
        <v>0</v>
      </c>
      <c r="H15" s="5">
        <f>+Report!T16</f>
        <v>0</v>
      </c>
    </row>
    <row r="16" spans="3:9" x14ac:dyDescent="0.2">
      <c r="C16" s="3" t="s">
        <v>6</v>
      </c>
      <c r="E16" s="5">
        <f>+Report!Q17</f>
        <v>110413</v>
      </c>
      <c r="H16" s="5">
        <f>+Report!T17</f>
        <v>110374.68</v>
      </c>
    </row>
    <row r="17" spans="3:9" x14ac:dyDescent="0.2">
      <c r="C17" s="3" t="s">
        <v>7</v>
      </c>
      <c r="E17" s="5">
        <f>+Report!Q18</f>
        <v>0</v>
      </c>
      <c r="H17" s="5">
        <f>+Report!T18</f>
        <v>0</v>
      </c>
    </row>
    <row r="18" spans="3:9" x14ac:dyDescent="0.2">
      <c r="C18" s="3" t="s">
        <v>8</v>
      </c>
      <c r="E18" s="5">
        <f>+Report!Q19</f>
        <v>0</v>
      </c>
      <c r="H18" s="5">
        <f>+Report!T19</f>
        <v>0</v>
      </c>
    </row>
    <row r="19" spans="3:9" x14ac:dyDescent="0.2">
      <c r="C19" s="3" t="s">
        <v>9</v>
      </c>
      <c r="E19" s="5">
        <f>+Report!Q20</f>
        <v>10251</v>
      </c>
      <c r="H19" s="5">
        <f>+Report!T20</f>
        <v>10384.94999999999</v>
      </c>
    </row>
    <row r="20" spans="3:9" x14ac:dyDescent="0.2">
      <c r="C20" s="3" t="s">
        <v>10</v>
      </c>
      <c r="E20" s="5">
        <f>+Report!Q21</f>
        <v>0</v>
      </c>
      <c r="H20" s="5">
        <f>+Report!T21</f>
        <v>0</v>
      </c>
    </row>
    <row r="21" spans="3:9" x14ac:dyDescent="0.2">
      <c r="C21" s="3" t="s">
        <v>11</v>
      </c>
      <c r="E21" s="5">
        <f>+Report!Q22</f>
        <v>36324</v>
      </c>
      <c r="H21" s="5">
        <f>+Report!T22</f>
        <v>36833.979999999981</v>
      </c>
    </row>
    <row r="22" spans="3:9" x14ac:dyDescent="0.2">
      <c r="C22" s="3" t="s">
        <v>12</v>
      </c>
      <c r="E22" s="5">
        <f>+Report!Q23</f>
        <v>0</v>
      </c>
      <c r="H22" s="5">
        <f>+Report!T23</f>
        <v>0</v>
      </c>
    </row>
    <row r="23" spans="3:9" x14ac:dyDescent="0.2">
      <c r="C23" s="3" t="s">
        <v>13</v>
      </c>
      <c r="E23" s="5">
        <f>+Report!Q24</f>
        <v>67360</v>
      </c>
      <c r="H23" s="5">
        <f>+Report!T24</f>
        <v>66574.16</v>
      </c>
    </row>
    <row r="24" spans="3:9" x14ac:dyDescent="0.2">
      <c r="C24" s="3" t="s">
        <v>14</v>
      </c>
      <c r="E24" s="5">
        <f>+Report!Q25</f>
        <v>115488</v>
      </c>
      <c r="H24" s="5">
        <f>+Report!T25</f>
        <v>84207.109999999884</v>
      </c>
    </row>
    <row r="25" spans="3:9" x14ac:dyDescent="0.2">
      <c r="C25" s="3" t="s">
        <v>15</v>
      </c>
      <c r="E25" s="5">
        <f>+Report!Q26</f>
        <v>0</v>
      </c>
      <c r="F25" s="12"/>
      <c r="H25" s="5">
        <f>+Report!T26</f>
        <v>0</v>
      </c>
      <c r="I25" s="12"/>
    </row>
    <row r="26" spans="3:9" x14ac:dyDescent="0.2">
      <c r="C26" s="3"/>
      <c r="E26" s="5"/>
      <c r="H26" s="5"/>
    </row>
    <row r="27" spans="3:9" x14ac:dyDescent="0.2">
      <c r="C27" s="10" t="s">
        <v>175</v>
      </c>
      <c r="F27" s="5">
        <f>SUM(E10:E25)</f>
        <v>937602</v>
      </c>
      <c r="I27" s="5">
        <f>SUM(H10:H25)</f>
        <v>908816.46999999962</v>
      </c>
    </row>
    <row r="28" spans="3:9" x14ac:dyDescent="0.2">
      <c r="C28" s="10"/>
    </row>
    <row r="29" spans="3:9" x14ac:dyDescent="0.2">
      <c r="C29" s="10" t="s">
        <v>176</v>
      </c>
    </row>
    <row r="30" spans="3:9" x14ac:dyDescent="0.2">
      <c r="C30" s="3" t="s">
        <v>16</v>
      </c>
      <c r="E30" s="5">
        <f>+Report!Q32</f>
        <v>23986</v>
      </c>
      <c r="H30" s="5">
        <f>+Report!T32</f>
        <v>25701.539999999994</v>
      </c>
    </row>
    <row r="31" spans="3:9" x14ac:dyDescent="0.2">
      <c r="C31" s="3" t="s">
        <v>17</v>
      </c>
      <c r="E31" s="5">
        <f>+Report!Q33</f>
        <v>9415</v>
      </c>
      <c r="H31" s="5">
        <f>+Report!T33</f>
        <v>9597.0199999999913</v>
      </c>
    </row>
    <row r="32" spans="3:9" x14ac:dyDescent="0.2">
      <c r="C32" s="3" t="s">
        <v>18</v>
      </c>
      <c r="E32" s="38">
        <f>+Report!Q34</f>
        <v>515</v>
      </c>
      <c r="H32" s="5">
        <f>+Report!T34</f>
        <v>510</v>
      </c>
    </row>
    <row r="33" spans="3:9" x14ac:dyDescent="0.2">
      <c r="C33" s="3" t="s">
        <v>19</v>
      </c>
      <c r="E33" s="38">
        <f>+Report!Q35</f>
        <v>28342</v>
      </c>
      <c r="H33" s="5">
        <f>+Report!T35</f>
        <v>27529.12999999999</v>
      </c>
    </row>
    <row r="34" spans="3:9" x14ac:dyDescent="0.2">
      <c r="C34" s="3" t="s">
        <v>20</v>
      </c>
      <c r="E34" s="38">
        <f>+Report!Q36</f>
        <v>33652</v>
      </c>
      <c r="H34" s="5">
        <f>+Report!T36</f>
        <v>28097.779999999992</v>
      </c>
    </row>
    <row r="35" spans="3:9" x14ac:dyDescent="0.2">
      <c r="C35" s="3" t="s">
        <v>21</v>
      </c>
      <c r="E35" s="38">
        <f>+Report!Q37</f>
        <v>20062.5</v>
      </c>
      <c r="H35" s="5">
        <f>+Report!T37</f>
        <v>20062.5</v>
      </c>
    </row>
    <row r="36" spans="3:9" x14ac:dyDescent="0.2">
      <c r="C36" s="3" t="s">
        <v>177</v>
      </c>
      <c r="E36" s="38">
        <f>+Report!Q38</f>
        <v>10184</v>
      </c>
      <c r="H36" s="5">
        <f>+Report!T38</f>
        <v>15839.75</v>
      </c>
    </row>
    <row r="37" spans="3:9" x14ac:dyDescent="0.2">
      <c r="C37" s="3" t="s">
        <v>23</v>
      </c>
      <c r="E37" s="38">
        <f>+Report!Q39</f>
        <v>2680</v>
      </c>
      <c r="F37" s="12"/>
      <c r="H37" s="5">
        <f>+Report!T39</f>
        <v>2204.2199999999898</v>
      </c>
      <c r="I37" s="12"/>
    </row>
    <row r="38" spans="3:9" x14ac:dyDescent="0.2">
      <c r="C38" s="3"/>
      <c r="E38" s="5"/>
      <c r="H38" s="5"/>
    </row>
    <row r="39" spans="3:9" x14ac:dyDescent="0.2">
      <c r="C39" s="10" t="s">
        <v>178</v>
      </c>
      <c r="F39" s="5">
        <f>SUM(E30:E37)</f>
        <v>128836.5</v>
      </c>
      <c r="I39" s="5">
        <f>SUM(H30:H37)</f>
        <v>129541.93999999996</v>
      </c>
    </row>
    <row r="40" spans="3:9" x14ac:dyDescent="0.2">
      <c r="C40" s="10"/>
    </row>
    <row r="41" spans="3:9" x14ac:dyDescent="0.2">
      <c r="C41" s="10" t="s">
        <v>179</v>
      </c>
    </row>
    <row r="42" spans="3:9" x14ac:dyDescent="0.2">
      <c r="C42" s="3" t="s">
        <v>24</v>
      </c>
      <c r="E42" s="5">
        <f>+Report!Q45</f>
        <v>0</v>
      </c>
      <c r="H42" s="5">
        <f>+Report!T45</f>
        <v>557.63</v>
      </c>
    </row>
    <row r="43" spans="3:9" x14ac:dyDescent="0.2">
      <c r="C43" s="3" t="s">
        <v>25</v>
      </c>
      <c r="E43" s="5">
        <f>+Report!Q46</f>
        <v>0</v>
      </c>
      <c r="H43" s="5">
        <f>+Report!T46</f>
        <v>0</v>
      </c>
    </row>
    <row r="44" spans="3:9" x14ac:dyDescent="0.2">
      <c r="C44" s="3" t="s">
        <v>26</v>
      </c>
      <c r="E44" s="5">
        <f>+Report!Q47</f>
        <v>500</v>
      </c>
      <c r="F44" s="12"/>
      <c r="H44" s="5">
        <f>+Report!T47</f>
        <v>256.71000000000004</v>
      </c>
      <c r="I44" s="12"/>
    </row>
    <row r="45" spans="3:9" x14ac:dyDescent="0.2">
      <c r="C45" s="3"/>
      <c r="E45" s="5"/>
      <c r="H45" s="5"/>
    </row>
    <row r="46" spans="3:9" x14ac:dyDescent="0.2">
      <c r="C46" s="10" t="s">
        <v>180</v>
      </c>
      <c r="F46" s="5">
        <f>SUM(E42:E44)</f>
        <v>500</v>
      </c>
      <c r="I46" s="5">
        <f>SUM(H42:H44)</f>
        <v>814.34</v>
      </c>
    </row>
    <row r="47" spans="3:9" x14ac:dyDescent="0.2">
      <c r="C47" s="10"/>
    </row>
    <row r="48" spans="3:9" x14ac:dyDescent="0.2">
      <c r="C48" s="10" t="s">
        <v>181</v>
      </c>
    </row>
    <row r="49" spans="3:9" x14ac:dyDescent="0.2">
      <c r="C49" s="3" t="s">
        <v>27</v>
      </c>
      <c r="E49" s="5">
        <f>+Report!Q53</f>
        <v>15000</v>
      </c>
      <c r="H49" s="5">
        <f>+Report!T53</f>
        <v>9327.5799999999908</v>
      </c>
    </row>
    <row r="50" spans="3:9" x14ac:dyDescent="0.2">
      <c r="C50" s="3" t="s">
        <v>182</v>
      </c>
      <c r="E50" s="5">
        <f>+Report!Q54</f>
        <v>3670</v>
      </c>
      <c r="H50" s="5">
        <f>+Report!T54</f>
        <v>4629.75</v>
      </c>
    </row>
    <row r="51" spans="3:9" x14ac:dyDescent="0.2">
      <c r="C51" s="3" t="s">
        <v>29</v>
      </c>
      <c r="E51" s="5">
        <f>+Report!Q55</f>
        <v>0</v>
      </c>
      <c r="H51" s="5">
        <f>+Report!T55</f>
        <v>0</v>
      </c>
    </row>
    <row r="52" spans="3:9" x14ac:dyDescent="0.2">
      <c r="C52" s="3" t="s">
        <v>30</v>
      </c>
      <c r="E52" s="5">
        <f>+Report!Q56</f>
        <v>1020</v>
      </c>
      <c r="H52" s="5">
        <f>+Report!T56</f>
        <v>1323.18</v>
      </c>
    </row>
    <row r="53" spans="3:9" x14ac:dyDescent="0.2">
      <c r="C53" s="3" t="s">
        <v>183</v>
      </c>
      <c r="E53" s="5">
        <f>+Report!Q57</f>
        <v>1155.6250000010477</v>
      </c>
      <c r="H53" s="5">
        <f>+Report!T57</f>
        <v>0</v>
      </c>
    </row>
    <row r="54" spans="3:9" x14ac:dyDescent="0.2">
      <c r="C54" s="3" t="s">
        <v>32</v>
      </c>
      <c r="E54" s="5">
        <f>+Report!Q58</f>
        <v>5887</v>
      </c>
      <c r="H54" s="5">
        <f>+Report!T58</f>
        <v>4349.5599999999904</v>
      </c>
    </row>
    <row r="55" spans="3:9" x14ac:dyDescent="0.2">
      <c r="C55" s="3" t="s">
        <v>33</v>
      </c>
      <c r="E55" s="5">
        <f>+Report!Q59</f>
        <v>0</v>
      </c>
      <c r="H55" s="5">
        <f>+Report!T59</f>
        <v>0</v>
      </c>
    </row>
    <row r="56" spans="3:9" x14ac:dyDescent="0.2">
      <c r="C56" s="3" t="s">
        <v>34</v>
      </c>
      <c r="E56" s="5">
        <f>+Report!Q60</f>
        <v>0</v>
      </c>
      <c r="H56" s="5">
        <f>+Report!T60</f>
        <v>0</v>
      </c>
    </row>
    <row r="57" spans="3:9" x14ac:dyDescent="0.2">
      <c r="C57" s="3" t="s">
        <v>35</v>
      </c>
      <c r="E57" s="5">
        <f>+Report!Q61</f>
        <v>2800</v>
      </c>
      <c r="H57" s="5">
        <f>+Report!T61</f>
        <v>870</v>
      </c>
    </row>
    <row r="58" spans="3:9" x14ac:dyDescent="0.2">
      <c r="C58" s="3" t="s">
        <v>36</v>
      </c>
      <c r="E58" s="5">
        <f>+Report!Q62</f>
        <v>900</v>
      </c>
      <c r="H58" s="5">
        <f>+Report!T62</f>
        <v>812.59</v>
      </c>
    </row>
    <row r="59" spans="3:9" x14ac:dyDescent="0.2">
      <c r="C59" s="3" t="s">
        <v>37</v>
      </c>
      <c r="E59" s="5">
        <f>+Report!Q63</f>
        <v>4171</v>
      </c>
      <c r="H59" s="5">
        <f>+Report!T63</f>
        <v>4036.5</v>
      </c>
    </row>
    <row r="60" spans="3:9" x14ac:dyDescent="0.2">
      <c r="C60" s="3" t="s">
        <v>38</v>
      </c>
      <c r="E60" s="5">
        <f>+Report!Q64</f>
        <v>5750</v>
      </c>
      <c r="H60" s="5">
        <f>+Report!T64</f>
        <v>4264.5200000000004</v>
      </c>
    </row>
    <row r="61" spans="3:9" x14ac:dyDescent="0.2">
      <c r="C61" s="3" t="s">
        <v>39</v>
      </c>
      <c r="E61" s="5">
        <f>+Report!Q65</f>
        <v>0</v>
      </c>
      <c r="H61" s="5">
        <f>+Report!T65</f>
        <v>0</v>
      </c>
    </row>
    <row r="62" spans="3:9" x14ac:dyDescent="0.2">
      <c r="C62" s="3" t="s">
        <v>40</v>
      </c>
      <c r="E62" s="5">
        <f>+Report!Q66</f>
        <v>0</v>
      </c>
      <c r="F62" s="12"/>
      <c r="H62" s="5">
        <f>+Report!T66</f>
        <v>65</v>
      </c>
      <c r="I62" s="12"/>
    </row>
    <row r="63" spans="3:9" x14ac:dyDescent="0.2">
      <c r="C63" s="3"/>
      <c r="E63" s="5"/>
      <c r="H63" s="5"/>
    </row>
    <row r="64" spans="3:9" x14ac:dyDescent="0.2">
      <c r="C64" s="10" t="s">
        <v>184</v>
      </c>
      <c r="F64" s="5">
        <f>SUM(E49:E62)</f>
        <v>40353.625000001048</v>
      </c>
      <c r="I64" s="5">
        <f>SUM(H49:H62)</f>
        <v>29678.679999999982</v>
      </c>
    </row>
    <row r="65" spans="3:9" x14ac:dyDescent="0.2">
      <c r="C65" s="10"/>
    </row>
    <row r="66" spans="3:9" x14ac:dyDescent="0.2">
      <c r="C66" s="10" t="s">
        <v>185</v>
      </c>
      <c r="E66" s="5"/>
    </row>
    <row r="67" spans="3:9" x14ac:dyDescent="0.2">
      <c r="C67" s="3" t="s">
        <v>41</v>
      </c>
      <c r="E67" s="5">
        <f>+Report!Q72</f>
        <v>0</v>
      </c>
      <c r="H67" s="5">
        <f>+Report!T72</f>
        <v>0</v>
      </c>
    </row>
    <row r="68" spans="3:9" x14ac:dyDescent="0.2">
      <c r="C68" s="3" t="s">
        <v>42</v>
      </c>
      <c r="E68" s="5">
        <f>+Report!Q73</f>
        <v>13151</v>
      </c>
      <c r="F68" s="12"/>
      <c r="H68" s="5">
        <f>+Report!T73</f>
        <v>12355.89</v>
      </c>
      <c r="I68" s="12"/>
    </row>
    <row r="69" spans="3:9" x14ac:dyDescent="0.2">
      <c r="C69" s="3"/>
      <c r="E69" s="5"/>
      <c r="H69" s="5"/>
    </row>
    <row r="70" spans="3:9" x14ac:dyDescent="0.2">
      <c r="C70" s="10" t="s">
        <v>186</v>
      </c>
      <c r="F70" s="5">
        <f>SUM(E67:E68)</f>
        <v>13151</v>
      </c>
      <c r="I70" s="5">
        <f>SUM(H67:H68)</f>
        <v>12355.89</v>
      </c>
    </row>
    <row r="71" spans="3:9" x14ac:dyDescent="0.2">
      <c r="C71" s="10"/>
    </row>
    <row r="72" spans="3:9" x14ac:dyDescent="0.2">
      <c r="C72" s="10" t="s">
        <v>187</v>
      </c>
    </row>
    <row r="73" spans="3:9" x14ac:dyDescent="0.2">
      <c r="C73" s="3" t="s">
        <v>43</v>
      </c>
      <c r="E73" s="5">
        <f>+Report!Q79</f>
        <v>-213207</v>
      </c>
      <c r="H73" s="5">
        <f>+Report!T79</f>
        <v>-17849.171720645565</v>
      </c>
    </row>
    <row r="74" spans="3:9" x14ac:dyDescent="0.2">
      <c r="C74" s="3" t="s">
        <v>44</v>
      </c>
      <c r="E74" s="5">
        <f>+Report!Q80</f>
        <v>0</v>
      </c>
      <c r="H74" s="5">
        <f>+Report!T80</f>
        <v>0</v>
      </c>
    </row>
    <row r="75" spans="3:9" x14ac:dyDescent="0.2">
      <c r="C75" s="3" t="s">
        <v>45</v>
      </c>
      <c r="E75" s="5">
        <f>+Report!Q81</f>
        <v>-1132</v>
      </c>
      <c r="H75" s="5">
        <f>+Report!T81</f>
        <v>-4286.68</v>
      </c>
    </row>
    <row r="76" spans="3:9" x14ac:dyDescent="0.2">
      <c r="C76" s="3" t="s">
        <v>46</v>
      </c>
      <c r="E76" s="5">
        <f>+Report!Q82</f>
        <v>0</v>
      </c>
      <c r="H76" s="5">
        <f>+Report!T82</f>
        <v>0</v>
      </c>
    </row>
    <row r="77" spans="3:9" x14ac:dyDescent="0.2">
      <c r="C77" s="3" t="s">
        <v>47</v>
      </c>
      <c r="E77" s="5">
        <f>+Report!Q83</f>
        <v>0</v>
      </c>
      <c r="H77" s="5">
        <f>+Report!T83</f>
        <v>-1290</v>
      </c>
    </row>
    <row r="78" spans="3:9" x14ac:dyDescent="0.2">
      <c r="C78" s="3" t="s">
        <v>432</v>
      </c>
      <c r="E78" s="5">
        <f>+Report!Q84</f>
        <v>0</v>
      </c>
      <c r="H78" s="5">
        <f>+Report!T84</f>
        <v>-244373.5382793544</v>
      </c>
    </row>
    <row r="79" spans="3:9" x14ac:dyDescent="0.2">
      <c r="C79" s="3" t="s">
        <v>49</v>
      </c>
      <c r="E79" s="5">
        <f>+Report!Q85</f>
        <v>0</v>
      </c>
      <c r="H79" s="5">
        <f>+Report!T85</f>
        <v>0</v>
      </c>
    </row>
    <row r="80" spans="3:9" x14ac:dyDescent="0.2">
      <c r="C80" s="3" t="s">
        <v>50</v>
      </c>
      <c r="E80" s="5">
        <f>+Report!Q86</f>
        <v>0</v>
      </c>
      <c r="H80" s="5">
        <f>+Report!T86</f>
        <v>0</v>
      </c>
    </row>
    <row r="81" spans="3:9" x14ac:dyDescent="0.2">
      <c r="C81" s="3" t="s">
        <v>51</v>
      </c>
      <c r="E81" s="5">
        <f>+Report!Q87</f>
        <v>0</v>
      </c>
      <c r="F81" s="12"/>
      <c r="H81" s="5">
        <f>+Report!T87</f>
        <v>-3125</v>
      </c>
      <c r="I81" s="12"/>
    </row>
    <row r="82" spans="3:9" x14ac:dyDescent="0.2">
      <c r="C82" s="3"/>
      <c r="E82" s="5"/>
      <c r="H82" s="5"/>
    </row>
    <row r="83" spans="3:9" x14ac:dyDescent="0.2">
      <c r="C83" s="10" t="s">
        <v>188</v>
      </c>
      <c r="F83" s="5">
        <f>SUM(E73:E81)</f>
        <v>-214339</v>
      </c>
      <c r="I83" s="5">
        <f>SUM(H73:H81)</f>
        <v>-270924.38999999996</v>
      </c>
    </row>
    <row r="84" spans="3:9" x14ac:dyDescent="0.2">
      <c r="C84" s="10"/>
    </row>
    <row r="86" spans="3:9" x14ac:dyDescent="0.2">
      <c r="C86" s="10" t="s">
        <v>189</v>
      </c>
    </row>
    <row r="87" spans="3:9" x14ac:dyDescent="0.2">
      <c r="C87" s="3" t="s">
        <v>190</v>
      </c>
      <c r="E87" s="5">
        <f>+Report!Q93</f>
        <v>0</v>
      </c>
      <c r="H87" s="5">
        <f>+Report!T93</f>
        <v>0</v>
      </c>
    </row>
    <row r="88" spans="3:9" x14ac:dyDescent="0.2">
      <c r="C88" s="3" t="s">
        <v>191</v>
      </c>
      <c r="E88" s="5">
        <f>+Report!Q94</f>
        <v>0</v>
      </c>
      <c r="H88" s="5">
        <f>+Report!T94</f>
        <v>0</v>
      </c>
    </row>
    <row r="89" spans="3:9" x14ac:dyDescent="0.2">
      <c r="C89" s="3" t="s">
        <v>192</v>
      </c>
      <c r="E89" s="5">
        <f>+Report!Q95</f>
        <v>0</v>
      </c>
      <c r="H89" s="5">
        <f>+Report!T95</f>
        <v>0</v>
      </c>
    </row>
    <row r="90" spans="3:9" x14ac:dyDescent="0.2">
      <c r="C90" s="3"/>
      <c r="E90" s="5"/>
      <c r="H90" s="5"/>
    </row>
    <row r="91" spans="3:9" x14ac:dyDescent="0.2">
      <c r="C91" s="3" t="s">
        <v>193</v>
      </c>
      <c r="E91" s="5">
        <f>+Report!Q97</f>
        <v>0</v>
      </c>
      <c r="H91" s="5">
        <f>+Report!T97</f>
        <v>0</v>
      </c>
    </row>
    <row r="92" spans="3:9" x14ac:dyDescent="0.2">
      <c r="C92" s="3" t="s">
        <v>193</v>
      </c>
      <c r="E92" s="5">
        <f>+Report!Q98</f>
        <v>0</v>
      </c>
      <c r="H92" s="5">
        <f>+Report!T98</f>
        <v>0</v>
      </c>
    </row>
    <row r="93" spans="3:9" x14ac:dyDescent="0.2">
      <c r="C93" s="3" t="s">
        <v>53</v>
      </c>
      <c r="E93" s="5">
        <f>+Report!Q99</f>
        <v>0</v>
      </c>
      <c r="F93" s="12"/>
      <c r="H93" s="5">
        <f>+Report!T99</f>
        <v>0</v>
      </c>
      <c r="I93" s="12"/>
    </row>
    <row r="94" spans="3:9" x14ac:dyDescent="0.2">
      <c r="F94" s="5">
        <f>SUM(E87:E93)</f>
        <v>0</v>
      </c>
      <c r="I94" s="5">
        <f>SUM(H87:H93)</f>
        <v>0</v>
      </c>
    </row>
    <row r="95" spans="3:9" x14ac:dyDescent="0.2">
      <c r="C95" s="10" t="s">
        <v>194</v>
      </c>
    </row>
    <row r="98" spans="3:9" x14ac:dyDescent="0.2">
      <c r="C98" s="10" t="s">
        <v>195</v>
      </c>
      <c r="F98" s="13">
        <f>SUM(F27:F94)</f>
        <v>906104.12500000093</v>
      </c>
      <c r="I98" s="13">
        <f>SUM(I27:I94)</f>
        <v>810282.92999999947</v>
      </c>
    </row>
    <row r="100" spans="3:9" x14ac:dyDescent="0.2">
      <c r="C100" t="s">
        <v>196</v>
      </c>
      <c r="F100" s="5">
        <f>+Report!R106</f>
        <v>-97094.125000001426</v>
      </c>
    </row>
    <row r="101" spans="3:9" x14ac:dyDescent="0.2">
      <c r="C101" t="s">
        <v>197</v>
      </c>
      <c r="F101" s="5">
        <f>+Report!R107+0.4</f>
        <v>-20062.099999999999</v>
      </c>
      <c r="I101" s="5">
        <f>+Report!U107</f>
        <v>-20062.5</v>
      </c>
    </row>
    <row r="102" spans="3:9" x14ac:dyDescent="0.2">
      <c r="C102" t="s">
        <v>198</v>
      </c>
      <c r="I102" s="5">
        <f>+Report!U108</f>
        <v>-1272.93</v>
      </c>
    </row>
    <row r="104" spans="3:9" ht="13.5" thickBot="1" x14ac:dyDescent="0.25">
      <c r="C104" s="10" t="s">
        <v>199</v>
      </c>
      <c r="F104" s="14">
        <f>SUM(F98:F101)</f>
        <v>788947.89999999956</v>
      </c>
      <c r="G104" s="10"/>
      <c r="H104" s="10"/>
      <c r="I104" s="14">
        <f>SUM(I98:I102)</f>
        <v>788947.49999999942</v>
      </c>
    </row>
    <row r="105" spans="3:9" ht="13.5" thickTop="1" x14ac:dyDescent="0.2"/>
    <row r="106" spans="3:9" x14ac:dyDescent="0.2">
      <c r="I106" s="5"/>
    </row>
    <row r="109" spans="3:9" x14ac:dyDescent="0.2">
      <c r="C109" s="15"/>
      <c r="D109" s="16"/>
      <c r="E109" s="17"/>
    </row>
    <row r="110" spans="3:9" x14ac:dyDescent="0.2">
      <c r="C110" s="18" t="s">
        <v>200</v>
      </c>
      <c r="E110" s="19"/>
    </row>
    <row r="111" spans="3:9" x14ac:dyDescent="0.2">
      <c r="C111" s="20"/>
      <c r="E111" s="19"/>
    </row>
    <row r="112" spans="3:9" x14ac:dyDescent="0.2">
      <c r="C112" s="20" t="s">
        <v>439</v>
      </c>
      <c r="E112" s="21" t="s">
        <v>173</v>
      </c>
    </row>
    <row r="113" spans="3:5" x14ac:dyDescent="0.2">
      <c r="C113" s="20"/>
      <c r="E113" s="22"/>
    </row>
    <row r="114" spans="3:5" x14ac:dyDescent="0.2">
      <c r="C114" s="20" t="s">
        <v>440</v>
      </c>
      <c r="E114" s="21">
        <f>+Report!Q120</f>
        <v>97094.125000001426</v>
      </c>
    </row>
    <row r="115" spans="3:5" x14ac:dyDescent="0.2">
      <c r="C115" s="20" t="s">
        <v>441</v>
      </c>
      <c r="E115" s="21">
        <f>+Report!Q121</f>
        <v>0</v>
      </c>
    </row>
    <row r="116" spans="3:5" x14ac:dyDescent="0.2">
      <c r="C116" s="20" t="s">
        <v>205</v>
      </c>
      <c r="E116" s="21">
        <f>+Report!Q122</f>
        <v>0</v>
      </c>
    </row>
    <row r="117" spans="3:5" x14ac:dyDescent="0.2">
      <c r="C117" s="20" t="s">
        <v>201</v>
      </c>
      <c r="E117" s="21">
        <f>+Report!Q123+1</f>
        <v>809011</v>
      </c>
    </row>
    <row r="118" spans="3:5" x14ac:dyDescent="0.2">
      <c r="C118" s="20"/>
      <c r="E118" s="21"/>
    </row>
    <row r="119" spans="3:5" x14ac:dyDescent="0.2">
      <c r="C119" s="20" t="s">
        <v>157</v>
      </c>
      <c r="E119" s="21">
        <f>SUM(E114:E117)</f>
        <v>906105.1250000014</v>
      </c>
    </row>
    <row r="120" spans="3:5" x14ac:dyDescent="0.2">
      <c r="C120" s="20"/>
      <c r="E120" s="21"/>
    </row>
    <row r="121" spans="3:5" x14ac:dyDescent="0.2">
      <c r="C121" s="20"/>
      <c r="E121" s="21"/>
    </row>
    <row r="122" spans="3:5" x14ac:dyDescent="0.2">
      <c r="C122" s="20" t="s">
        <v>172</v>
      </c>
      <c r="E122" s="21">
        <f>+Report!Q128</f>
        <v>810282.92999999947</v>
      </c>
    </row>
    <row r="123" spans="3:5" x14ac:dyDescent="0.2">
      <c r="C123" s="20" t="s">
        <v>202</v>
      </c>
      <c r="E123" s="21">
        <f>+Report!Q129</f>
        <v>0</v>
      </c>
    </row>
    <row r="124" spans="3:5" x14ac:dyDescent="0.2">
      <c r="C124" s="20" t="s">
        <v>207</v>
      </c>
      <c r="E124" s="21">
        <f>+Report!Q130</f>
        <v>0</v>
      </c>
    </row>
    <row r="125" spans="3:5" x14ac:dyDescent="0.2">
      <c r="C125" s="20" t="s">
        <v>203</v>
      </c>
      <c r="E125" s="21">
        <f>+Report!Q131-0.4</f>
        <v>-0.4</v>
      </c>
    </row>
    <row r="126" spans="3:5" x14ac:dyDescent="0.2">
      <c r="C126" s="20"/>
      <c r="E126" s="21"/>
    </row>
    <row r="127" spans="3:5" ht="13.5" thickBot="1" x14ac:dyDescent="0.25">
      <c r="C127" s="20" t="s">
        <v>442</v>
      </c>
      <c r="E127" s="23">
        <f>E119-E122+E123+E125+E124</f>
        <v>95821.795000001934</v>
      </c>
    </row>
    <row r="128" spans="3:5" ht="13.5" thickTop="1" x14ac:dyDescent="0.2">
      <c r="C128" s="24"/>
      <c r="D128" s="12"/>
      <c r="E128" s="25"/>
    </row>
    <row r="129" spans="3:9" x14ac:dyDescent="0.2">
      <c r="C129" s="20"/>
      <c r="E129" s="21"/>
    </row>
    <row r="130" spans="3:9" x14ac:dyDescent="0.2">
      <c r="C130" s="18" t="s">
        <v>204</v>
      </c>
      <c r="E130" s="21" t="s">
        <v>173</v>
      </c>
    </row>
    <row r="131" spans="3:9" x14ac:dyDescent="0.2">
      <c r="C131" s="20"/>
      <c r="E131" s="21"/>
    </row>
    <row r="132" spans="3:9" x14ac:dyDescent="0.2">
      <c r="C132" s="20" t="s">
        <v>443</v>
      </c>
      <c r="E132" s="21">
        <f>+Report!Q138</f>
        <v>95821.200000000012</v>
      </c>
    </row>
    <row r="133" spans="3:9" x14ac:dyDescent="0.2">
      <c r="C133" s="20" t="s">
        <v>444</v>
      </c>
      <c r="E133" s="21">
        <f>+Report!Q139</f>
        <v>0</v>
      </c>
    </row>
    <row r="134" spans="3:9" x14ac:dyDescent="0.2">
      <c r="C134" s="20" t="s">
        <v>445</v>
      </c>
      <c r="E134" s="21">
        <f>+Report!Q140</f>
        <v>0</v>
      </c>
    </row>
    <row r="135" spans="3:9" x14ac:dyDescent="0.2">
      <c r="C135" s="20" t="s">
        <v>447</v>
      </c>
      <c r="E135" s="21">
        <f>+Report!G80*-1</f>
        <v>0</v>
      </c>
    </row>
    <row r="136" spans="3:9" x14ac:dyDescent="0.2">
      <c r="C136" s="20"/>
      <c r="E136" s="21"/>
    </row>
    <row r="137" spans="3:9" ht="13.5" thickBot="1" x14ac:dyDescent="0.25">
      <c r="C137" s="20" t="s">
        <v>446</v>
      </c>
      <c r="E137" s="23">
        <f>SUM(E132:E136)</f>
        <v>95821.200000000012</v>
      </c>
      <c r="H137" s="5"/>
      <c r="I137" s="5"/>
    </row>
    <row r="138" spans="3:9" ht="13.5" thickTop="1" x14ac:dyDescent="0.2">
      <c r="C138" s="20"/>
      <c r="E138" s="19"/>
    </row>
    <row r="139" spans="3:9" x14ac:dyDescent="0.2">
      <c r="C139" s="24"/>
      <c r="D139" s="12"/>
      <c r="E139" s="26"/>
    </row>
    <row r="141" spans="3:9" x14ac:dyDescent="0.2">
      <c r="F141" s="5"/>
    </row>
    <row r="143" spans="3:9" ht="13.5" thickBot="1" x14ac:dyDescent="0.25">
      <c r="C143" s="27"/>
      <c r="D143" s="27"/>
      <c r="E143" s="27"/>
      <c r="F143" s="27"/>
    </row>
    <row r="144" spans="3:9" x14ac:dyDescent="0.2">
      <c r="C144" t="s">
        <v>435</v>
      </c>
    </row>
  </sheetData>
  <mergeCells count="2">
    <mergeCell ref="C2:I2"/>
    <mergeCell ref="C3:I3"/>
  </mergeCells>
  <phoneticPr fontId="0" type="noConversion"/>
  <pageMargins left="0" right="0" top="0" bottom="0" header="0.5" footer="0.5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3:GV147"/>
  <sheetViews>
    <sheetView zoomScale="75" workbookViewId="0">
      <pane xSplit="2" ySplit="5" topLeftCell="BV102" activePane="bottomRight" state="frozen"/>
      <selection pane="topRight" activeCell="C1" sqref="C1"/>
      <selection pane="bottomLeft" activeCell="A6" sqref="A6"/>
      <selection pane="bottomRight" activeCell="CP127" sqref="CP127"/>
    </sheetView>
  </sheetViews>
  <sheetFormatPr defaultRowHeight="12.75" x14ac:dyDescent="0.2"/>
  <cols>
    <col min="1" max="1" width="7.28515625" customWidth="1"/>
    <col min="2" max="2" width="37.140625" customWidth="1"/>
    <col min="3" max="3" width="16" style="1" customWidth="1"/>
    <col min="4" max="4" width="15.28515625" style="1" customWidth="1"/>
    <col min="5" max="5" width="17.42578125" style="1" customWidth="1"/>
    <col min="6" max="6" width="11.7109375" style="1" customWidth="1"/>
    <col min="7" max="7" width="13.85546875" style="1" customWidth="1"/>
    <col min="8" max="8" width="18.5703125" style="1" customWidth="1"/>
    <col min="9" max="9" width="14.42578125" style="1" customWidth="1"/>
    <col min="10" max="10" width="16" style="1" customWidth="1"/>
    <col min="11" max="11" width="15.28515625" style="1" customWidth="1"/>
    <col min="12" max="12" width="15.7109375" style="1" customWidth="1"/>
    <col min="13" max="14" width="15.85546875" style="1" customWidth="1"/>
    <col min="15" max="15" width="9.28515625" style="1" customWidth="1"/>
    <col min="16" max="16" width="15.42578125" style="1" customWidth="1"/>
    <col min="17" max="17" width="15.5703125" style="1" customWidth="1"/>
    <col min="18" max="18" width="13.5703125" style="1" customWidth="1"/>
    <col min="19" max="19" width="14" style="1" customWidth="1"/>
    <col min="20" max="20" width="15.5703125" style="1" customWidth="1"/>
    <col min="21" max="21" width="13" style="1" customWidth="1"/>
    <col min="22" max="22" width="15" style="1" customWidth="1"/>
    <col min="23" max="24" width="14.5703125" style="1" customWidth="1"/>
    <col min="25" max="25" width="16.140625" style="1" customWidth="1"/>
    <col min="26" max="26" width="14.140625" style="1" customWidth="1"/>
    <col min="27" max="27" width="11.7109375" style="1" customWidth="1"/>
    <col min="28" max="28" width="16.7109375" style="1" customWidth="1"/>
    <col min="29" max="29" width="15.5703125" style="1" customWidth="1"/>
    <col min="30" max="30" width="16.28515625" style="1" customWidth="1"/>
    <col min="31" max="31" width="18" style="1" customWidth="1"/>
    <col min="32" max="32" width="14.28515625" style="1" customWidth="1"/>
    <col min="33" max="33" width="14.85546875" style="1" customWidth="1"/>
    <col min="34" max="34" width="11.7109375" style="1" customWidth="1"/>
    <col min="35" max="35" width="15.28515625" style="1" customWidth="1"/>
    <col min="36" max="36" width="11.7109375" style="1" customWidth="1"/>
    <col min="37" max="37" width="15.7109375" style="1" customWidth="1"/>
    <col min="38" max="38" width="13.42578125" style="1" customWidth="1"/>
    <col min="39" max="39" width="14.85546875" style="1" customWidth="1"/>
    <col min="40" max="40" width="15.7109375" style="1" customWidth="1"/>
    <col min="41" max="41" width="13.140625" style="1" customWidth="1"/>
    <col min="42" max="42" width="9.28515625" style="1" customWidth="1"/>
    <col min="43" max="43" width="12" style="1" customWidth="1"/>
    <col min="44" max="44" width="14.7109375" style="1" customWidth="1"/>
    <col min="45" max="45" width="13.28515625" style="1" customWidth="1"/>
    <col min="46" max="46" width="15.5703125" style="1" customWidth="1"/>
    <col min="47" max="47" width="12.28515625" style="1" customWidth="1"/>
    <col min="48" max="48" width="21" style="1" customWidth="1"/>
    <col min="49" max="49" width="14.7109375" style="1" customWidth="1"/>
    <col min="50" max="50" width="18.28515625" style="1" customWidth="1"/>
    <col min="51" max="51" width="19" style="1" customWidth="1"/>
    <col min="52" max="52" width="16.28515625" style="1" customWidth="1"/>
    <col min="53" max="53" width="10.7109375" style="1" customWidth="1"/>
    <col min="54" max="54" width="15.5703125" style="1" customWidth="1"/>
    <col min="55" max="55" width="13" style="1" customWidth="1"/>
    <col min="56" max="56" width="14" style="1" customWidth="1"/>
    <col min="57" max="57" width="15.5703125" style="1" customWidth="1"/>
    <col min="58" max="58" width="15.140625" style="1" customWidth="1"/>
    <col min="59" max="60" width="10.28515625" style="1" customWidth="1"/>
    <col min="61" max="61" width="13.140625" style="1" customWidth="1"/>
    <col min="62" max="62" width="12.140625" style="1" customWidth="1"/>
    <col min="63" max="63" width="16.140625" customWidth="1"/>
    <col min="64" max="77" width="9.140625" customWidth="1"/>
    <col min="78" max="78" width="9.7109375" customWidth="1"/>
    <col min="79" max="83" width="9.140625" customWidth="1"/>
    <col min="84" max="84" width="14.7109375" customWidth="1"/>
    <col min="85" max="93" width="9.140625" customWidth="1"/>
    <col min="94" max="94" width="17.5703125" customWidth="1"/>
    <col min="95" max="96" width="9.140625" customWidth="1"/>
    <col min="97" max="97" width="10.42578125" customWidth="1"/>
    <col min="98" max="114" width="9.140625" customWidth="1"/>
    <col min="115" max="115" width="15.140625" customWidth="1"/>
    <col min="116" max="116" width="15.28515625" customWidth="1"/>
    <col min="117" max="117" width="28.5703125" customWidth="1"/>
    <col min="118" max="118" width="13.7109375" customWidth="1"/>
    <col min="119" max="119" width="14.5703125" customWidth="1"/>
    <col min="120" max="120" width="16.140625" customWidth="1"/>
    <col min="121" max="121" width="16" customWidth="1"/>
    <col min="122" max="122" width="10.7109375" customWidth="1"/>
    <col min="123" max="123" width="13.85546875" customWidth="1"/>
    <col min="124" max="124" width="16.28515625" customWidth="1"/>
    <col min="125" max="125" width="16.5703125" customWidth="1"/>
    <col min="126" max="126" width="13.85546875" customWidth="1"/>
    <col min="127" max="127" width="9.28515625" customWidth="1"/>
    <col min="128" max="128" width="14.42578125" customWidth="1"/>
    <col min="129" max="129" width="14" customWidth="1"/>
    <col min="130" max="130" width="13.42578125" customWidth="1"/>
    <col min="131" max="131" width="16.7109375" customWidth="1"/>
    <col min="132" max="132" width="16.28515625" customWidth="1"/>
    <col min="133" max="133" width="17.42578125" customWidth="1"/>
    <col min="134" max="134" width="16.28515625" customWidth="1"/>
    <col min="135" max="135" width="15" customWidth="1"/>
    <col min="136" max="136" width="15.140625" customWidth="1"/>
    <col min="137" max="137" width="15.7109375" customWidth="1"/>
    <col min="138" max="138" width="17" customWidth="1"/>
    <col min="139" max="139" width="14.42578125" customWidth="1"/>
    <col min="140" max="140" width="13.140625" customWidth="1"/>
    <col min="141" max="141" width="14.85546875" customWidth="1"/>
    <col min="142" max="142" width="16.5703125" customWidth="1"/>
    <col min="143" max="143" width="14.140625" customWidth="1"/>
    <col min="144" max="144" width="14.28515625" customWidth="1"/>
    <col min="145" max="145" width="13.5703125" customWidth="1"/>
    <col min="146" max="146" width="15.28515625" customWidth="1"/>
    <col min="147" max="147" width="14.42578125" customWidth="1"/>
    <col min="148" max="148" width="9.28515625" customWidth="1"/>
    <col min="149" max="149" width="14.28515625" customWidth="1"/>
    <col min="150" max="150" width="11.7109375" customWidth="1"/>
    <col min="151" max="151" width="13.42578125" customWidth="1"/>
    <col min="152" max="152" width="11.5703125" customWidth="1"/>
    <col min="153" max="153" width="13.42578125" customWidth="1"/>
    <col min="154" max="154" width="9.7109375" customWidth="1"/>
    <col min="155" max="155" width="14.140625" customWidth="1"/>
    <col min="156" max="156" width="15.85546875" customWidth="1"/>
    <col min="157" max="157" width="16.140625" customWidth="1"/>
    <col min="158" max="158" width="17.28515625" customWidth="1"/>
    <col min="159" max="159" width="11.42578125" customWidth="1"/>
    <col min="160" max="160" width="14.85546875" customWidth="1"/>
    <col min="161" max="161" width="15.42578125" customWidth="1"/>
    <col min="162" max="162" width="18.140625" customWidth="1"/>
    <col min="163" max="163" width="12.140625" customWidth="1"/>
    <col min="164" max="164" width="12.5703125" customWidth="1"/>
    <col min="165" max="165" width="11.28515625" customWidth="1"/>
    <col min="166" max="166" width="15.42578125" customWidth="1"/>
    <col min="167" max="167" width="14.7109375" customWidth="1"/>
    <col min="168" max="168" width="13.5703125" customWidth="1"/>
    <col min="169" max="169" width="16.5703125" customWidth="1"/>
    <col min="170" max="170" width="10.7109375" customWidth="1"/>
    <col min="171" max="171" width="10.42578125" customWidth="1"/>
    <col min="172" max="172" width="12.5703125" customWidth="1"/>
    <col min="173" max="173" width="12.42578125" customWidth="1"/>
    <col min="174" max="174" width="15.7109375" customWidth="1"/>
    <col min="175" max="175" width="13.42578125" customWidth="1"/>
    <col min="176" max="176" width="17.28515625" customWidth="1"/>
    <col min="177" max="177" width="15.42578125" customWidth="1"/>
    <col min="178" max="178" width="16.28515625" customWidth="1"/>
    <col min="179" max="179" width="15.7109375" customWidth="1"/>
    <col min="180" max="180" width="17.42578125" customWidth="1"/>
    <col min="181" max="181" width="12.140625" customWidth="1"/>
    <col min="182" max="182" width="11.85546875" customWidth="1"/>
    <col min="183" max="183" width="12.7109375" customWidth="1"/>
    <col min="184" max="184" width="11.7109375" customWidth="1"/>
    <col min="185" max="185" width="20" customWidth="1"/>
    <col min="186" max="186" width="11.28515625" customWidth="1"/>
    <col min="187" max="187" width="15.5703125" customWidth="1"/>
    <col min="188" max="188" width="20.28515625" customWidth="1"/>
    <col min="189" max="189" width="19.28515625" customWidth="1"/>
    <col min="190" max="190" width="22.5703125" customWidth="1"/>
    <col min="191" max="191" width="14.7109375" customWidth="1"/>
    <col min="192" max="192" width="9.140625" customWidth="1"/>
    <col min="193" max="193" width="30.28515625" customWidth="1"/>
    <col min="194" max="194" width="10.85546875" customWidth="1"/>
    <col min="195" max="195" width="11.42578125" customWidth="1"/>
    <col min="196" max="196" width="10.42578125" customWidth="1"/>
    <col min="197" max="197" width="11.5703125" customWidth="1"/>
    <col min="198" max="198" width="9.140625" customWidth="1"/>
    <col min="199" max="199" width="18.7109375" customWidth="1"/>
    <col min="200" max="200" width="9.140625" customWidth="1"/>
    <col min="203" max="203" width="12.85546875" bestFit="1" customWidth="1"/>
    <col min="204" max="204" width="12" bestFit="1" customWidth="1"/>
  </cols>
  <sheetData>
    <row r="3" spans="1:200" x14ac:dyDescent="0.2">
      <c r="A3">
        <v>1</v>
      </c>
      <c r="B3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  <c r="U3" s="1">
        <v>21</v>
      </c>
      <c r="V3" s="1">
        <v>22</v>
      </c>
      <c r="W3" s="1">
        <v>23</v>
      </c>
      <c r="X3" s="1">
        <v>24</v>
      </c>
      <c r="Y3" s="1">
        <v>25</v>
      </c>
      <c r="Z3" s="1">
        <v>26</v>
      </c>
      <c r="AA3" s="1">
        <v>27</v>
      </c>
      <c r="AB3" s="1">
        <v>28</v>
      </c>
      <c r="AC3" s="1">
        <v>29</v>
      </c>
      <c r="AD3" s="1">
        <v>30</v>
      </c>
      <c r="AE3" s="1">
        <v>31</v>
      </c>
      <c r="AF3" s="1">
        <v>32</v>
      </c>
      <c r="AG3" s="1">
        <v>33</v>
      </c>
      <c r="AH3" s="1">
        <v>34</v>
      </c>
      <c r="AI3" s="1">
        <v>35</v>
      </c>
      <c r="AJ3" s="1">
        <v>36</v>
      </c>
      <c r="AK3" s="1">
        <v>37</v>
      </c>
      <c r="AL3" s="1">
        <v>38</v>
      </c>
      <c r="AM3" s="1">
        <v>39</v>
      </c>
      <c r="AN3" s="1">
        <v>40</v>
      </c>
      <c r="AO3" s="1">
        <v>41</v>
      </c>
      <c r="AP3" s="1">
        <v>42</v>
      </c>
      <c r="AQ3" s="1">
        <v>43</v>
      </c>
      <c r="AR3" s="1">
        <v>44</v>
      </c>
      <c r="AS3" s="1">
        <v>45</v>
      </c>
      <c r="AT3" s="1">
        <v>46</v>
      </c>
      <c r="AU3" s="1">
        <v>47</v>
      </c>
      <c r="AV3" s="1">
        <v>48</v>
      </c>
      <c r="AW3" s="1">
        <v>49</v>
      </c>
      <c r="AX3" s="1">
        <v>50</v>
      </c>
      <c r="AY3" s="1">
        <v>51</v>
      </c>
      <c r="AZ3" s="1">
        <v>52</v>
      </c>
      <c r="BA3" s="1">
        <v>53</v>
      </c>
      <c r="BB3" s="1">
        <v>54</v>
      </c>
      <c r="BC3" s="1">
        <v>55</v>
      </c>
      <c r="BD3" s="1">
        <v>56</v>
      </c>
      <c r="BE3" s="1">
        <v>57</v>
      </c>
      <c r="BF3" s="1">
        <v>58</v>
      </c>
      <c r="BG3" s="1">
        <v>59</v>
      </c>
      <c r="BH3" s="1">
        <v>60</v>
      </c>
      <c r="BI3" s="1">
        <v>61</v>
      </c>
      <c r="BJ3" s="1">
        <v>62</v>
      </c>
      <c r="BK3" s="1">
        <v>63</v>
      </c>
      <c r="BL3" s="1">
        <v>64</v>
      </c>
      <c r="BM3" s="1">
        <v>65</v>
      </c>
      <c r="BN3" s="1">
        <v>66</v>
      </c>
      <c r="BO3" s="1">
        <v>67</v>
      </c>
      <c r="BP3" s="1">
        <v>68</v>
      </c>
      <c r="BQ3" s="1">
        <v>69</v>
      </c>
      <c r="BR3" s="1">
        <v>70</v>
      </c>
      <c r="BS3" s="1">
        <v>71</v>
      </c>
      <c r="BT3" s="1">
        <v>72</v>
      </c>
      <c r="BU3" s="1">
        <v>73</v>
      </c>
      <c r="BV3" s="1">
        <v>74</v>
      </c>
      <c r="BW3" s="1">
        <v>75</v>
      </c>
      <c r="BX3" s="1">
        <v>76</v>
      </c>
      <c r="BY3" s="1">
        <v>77</v>
      </c>
      <c r="BZ3" s="1">
        <v>78</v>
      </c>
      <c r="CA3" s="1">
        <v>79</v>
      </c>
      <c r="CB3" s="1">
        <v>80</v>
      </c>
      <c r="CC3" s="1">
        <v>81</v>
      </c>
      <c r="CD3" s="1">
        <v>82</v>
      </c>
      <c r="CE3" s="1">
        <v>83</v>
      </c>
      <c r="CF3" s="1">
        <v>84</v>
      </c>
      <c r="CG3" s="1">
        <v>85</v>
      </c>
      <c r="CH3" s="1">
        <v>86</v>
      </c>
      <c r="CI3" s="1">
        <v>87</v>
      </c>
      <c r="CJ3" s="1">
        <v>88</v>
      </c>
      <c r="CK3" s="1">
        <v>89</v>
      </c>
      <c r="CL3" s="1">
        <v>90</v>
      </c>
      <c r="CM3" s="1">
        <v>91</v>
      </c>
      <c r="CN3" s="1">
        <v>92</v>
      </c>
      <c r="CO3" s="1">
        <v>93</v>
      </c>
      <c r="CP3" s="1">
        <v>94</v>
      </c>
      <c r="CQ3" s="1">
        <v>95</v>
      </c>
      <c r="CR3" s="1">
        <v>96</v>
      </c>
      <c r="CS3" s="1">
        <v>97</v>
      </c>
      <c r="CT3" s="1">
        <v>98</v>
      </c>
      <c r="CU3" s="1">
        <v>99</v>
      </c>
      <c r="CV3" s="1">
        <v>100</v>
      </c>
      <c r="CW3" s="1">
        <v>101</v>
      </c>
      <c r="CX3" s="1">
        <v>102</v>
      </c>
      <c r="CY3" s="1">
        <v>103</v>
      </c>
      <c r="CZ3" s="1">
        <v>104</v>
      </c>
      <c r="DA3" s="1">
        <v>105</v>
      </c>
      <c r="DB3" s="1">
        <v>106</v>
      </c>
      <c r="DC3" s="1">
        <v>107</v>
      </c>
      <c r="DD3" s="1">
        <v>108</v>
      </c>
      <c r="DE3" s="1">
        <v>109</v>
      </c>
      <c r="DF3" s="1">
        <v>110</v>
      </c>
      <c r="DG3" s="1">
        <v>111</v>
      </c>
      <c r="DH3" s="1">
        <v>112</v>
      </c>
      <c r="DI3" s="1">
        <v>113</v>
      </c>
      <c r="DJ3" s="1">
        <v>114</v>
      </c>
      <c r="DK3" s="1">
        <v>115</v>
      </c>
      <c r="DL3" s="1">
        <v>116</v>
      </c>
      <c r="DM3" s="1">
        <v>117</v>
      </c>
      <c r="DN3" s="1">
        <v>118</v>
      </c>
      <c r="DO3" s="1">
        <v>119</v>
      </c>
      <c r="DP3" s="1">
        <v>120</v>
      </c>
      <c r="DQ3" s="1">
        <v>121</v>
      </c>
      <c r="DR3" s="1">
        <v>122</v>
      </c>
      <c r="DS3" s="1">
        <v>123</v>
      </c>
      <c r="DT3" s="1">
        <v>124</v>
      </c>
      <c r="DU3" s="1">
        <v>125</v>
      </c>
      <c r="DV3" s="1">
        <v>126</v>
      </c>
      <c r="DW3" s="1">
        <v>127</v>
      </c>
      <c r="DX3" s="1">
        <v>128</v>
      </c>
      <c r="DY3" s="1">
        <v>129</v>
      </c>
      <c r="DZ3" s="1">
        <v>130</v>
      </c>
      <c r="EA3" s="1">
        <v>131</v>
      </c>
      <c r="EB3" s="1">
        <v>132</v>
      </c>
      <c r="EC3" s="1">
        <v>133</v>
      </c>
      <c r="ED3" s="1">
        <v>134</v>
      </c>
      <c r="EE3" s="1">
        <v>135</v>
      </c>
      <c r="EF3" s="1">
        <v>136</v>
      </c>
      <c r="EG3" s="1">
        <v>137</v>
      </c>
      <c r="EH3" s="1">
        <v>138</v>
      </c>
      <c r="EI3" s="1">
        <v>139</v>
      </c>
      <c r="EJ3" s="1">
        <v>140</v>
      </c>
      <c r="EK3" s="1">
        <v>141</v>
      </c>
      <c r="EL3" s="1">
        <v>142</v>
      </c>
      <c r="EM3" s="1">
        <v>143</v>
      </c>
      <c r="EN3" s="1">
        <v>144</v>
      </c>
      <c r="EO3" s="1">
        <v>145</v>
      </c>
      <c r="EP3" s="1">
        <v>146</v>
      </c>
      <c r="EQ3" s="1">
        <v>147</v>
      </c>
      <c r="ER3" s="1">
        <v>148</v>
      </c>
      <c r="ES3" s="1">
        <v>149</v>
      </c>
      <c r="ET3" s="1">
        <v>150</v>
      </c>
      <c r="EU3" s="1">
        <v>151</v>
      </c>
      <c r="EV3" s="1">
        <v>152</v>
      </c>
      <c r="EW3" s="1">
        <v>153</v>
      </c>
      <c r="EX3" s="1">
        <v>154</v>
      </c>
      <c r="EY3" s="1">
        <v>155</v>
      </c>
      <c r="EZ3" s="1">
        <v>156</v>
      </c>
      <c r="FA3" s="1">
        <v>157</v>
      </c>
      <c r="FB3" s="1">
        <v>158</v>
      </c>
      <c r="FC3" s="1">
        <v>159</v>
      </c>
      <c r="FD3" s="1">
        <v>160</v>
      </c>
      <c r="FE3" s="1">
        <v>161</v>
      </c>
      <c r="FF3" s="1">
        <v>162</v>
      </c>
      <c r="FG3" s="1">
        <v>163</v>
      </c>
      <c r="FH3" s="1">
        <v>164</v>
      </c>
      <c r="FI3" s="1">
        <v>165</v>
      </c>
      <c r="FJ3" s="1">
        <v>166</v>
      </c>
      <c r="FK3" s="1">
        <v>167</v>
      </c>
      <c r="FL3" s="1">
        <v>168</v>
      </c>
      <c r="FM3" s="1">
        <v>169</v>
      </c>
      <c r="FN3" s="1">
        <v>170</v>
      </c>
      <c r="FO3" s="1">
        <v>171</v>
      </c>
      <c r="FP3" s="1">
        <v>172</v>
      </c>
      <c r="FQ3" s="1">
        <v>173</v>
      </c>
      <c r="FR3" s="1">
        <v>174</v>
      </c>
      <c r="FS3" s="1">
        <v>175</v>
      </c>
      <c r="FT3" s="1">
        <v>176</v>
      </c>
      <c r="FU3" s="1">
        <v>177</v>
      </c>
      <c r="FV3" s="1">
        <v>178</v>
      </c>
      <c r="FW3" s="1">
        <v>179</v>
      </c>
      <c r="FX3" s="1">
        <v>180</v>
      </c>
      <c r="FY3" s="30">
        <v>181</v>
      </c>
      <c r="FZ3" s="30">
        <v>182</v>
      </c>
      <c r="GA3" s="30">
        <v>183</v>
      </c>
      <c r="GB3" s="30">
        <v>184</v>
      </c>
      <c r="GC3" s="30">
        <v>185</v>
      </c>
      <c r="GD3" s="30">
        <v>186</v>
      </c>
    </row>
    <row r="4" spans="1:200" x14ac:dyDescent="0.2"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</row>
    <row r="5" spans="1:200" ht="94.5" x14ac:dyDescent="0.2">
      <c r="C5" s="67" t="s">
        <v>0</v>
      </c>
      <c r="D5" s="67" t="s">
        <v>1</v>
      </c>
      <c r="E5" s="67" t="s">
        <v>2</v>
      </c>
      <c r="F5" s="67" t="s">
        <v>3</v>
      </c>
      <c r="G5" s="67" t="s">
        <v>4</v>
      </c>
      <c r="H5" s="67" t="s">
        <v>5</v>
      </c>
      <c r="I5" s="67" t="s">
        <v>6</v>
      </c>
      <c r="J5" s="67" t="s">
        <v>7</v>
      </c>
      <c r="K5" s="67" t="s">
        <v>8</v>
      </c>
      <c r="L5" s="67" t="s">
        <v>9</v>
      </c>
      <c r="M5" s="67" t="s">
        <v>477</v>
      </c>
      <c r="N5" s="67" t="s">
        <v>11</v>
      </c>
      <c r="O5" s="67" t="s">
        <v>12</v>
      </c>
      <c r="P5" s="67" t="s">
        <v>13</v>
      </c>
      <c r="Q5" s="67" t="s">
        <v>14</v>
      </c>
      <c r="R5" s="67" t="s">
        <v>15</v>
      </c>
      <c r="S5" s="67" t="s">
        <v>16</v>
      </c>
      <c r="T5" s="67" t="s">
        <v>17</v>
      </c>
      <c r="U5" s="67" t="s">
        <v>18</v>
      </c>
      <c r="V5" s="67" t="s">
        <v>19</v>
      </c>
      <c r="W5" s="67" t="s">
        <v>20</v>
      </c>
      <c r="X5" s="67" t="s">
        <v>21</v>
      </c>
      <c r="Y5" s="67" t="s">
        <v>177</v>
      </c>
      <c r="Z5" s="67" t="s">
        <v>23</v>
      </c>
      <c r="AA5" s="67" t="s">
        <v>24</v>
      </c>
      <c r="AB5" s="67" t="s">
        <v>25</v>
      </c>
      <c r="AC5" s="67" t="s">
        <v>26</v>
      </c>
      <c r="AD5" s="67" t="s">
        <v>27</v>
      </c>
      <c r="AE5" s="67" t="s">
        <v>28</v>
      </c>
      <c r="AF5" s="67" t="s">
        <v>29</v>
      </c>
      <c r="AG5" s="67" t="s">
        <v>30</v>
      </c>
      <c r="AH5" s="67" t="s">
        <v>31</v>
      </c>
      <c r="AI5" s="67" t="s">
        <v>32</v>
      </c>
      <c r="AJ5" s="67" t="s">
        <v>33</v>
      </c>
      <c r="AK5" s="67" t="s">
        <v>34</v>
      </c>
      <c r="AL5" s="67" t="s">
        <v>35</v>
      </c>
      <c r="AM5" s="67" t="s">
        <v>36</v>
      </c>
      <c r="AN5" s="67" t="s">
        <v>37</v>
      </c>
      <c r="AO5" s="67" t="s">
        <v>38</v>
      </c>
      <c r="AP5" s="67" t="s">
        <v>39</v>
      </c>
      <c r="AQ5" s="67" t="s">
        <v>40</v>
      </c>
      <c r="AR5" s="67" t="s">
        <v>41</v>
      </c>
      <c r="AS5" s="67" t="s">
        <v>42</v>
      </c>
      <c r="AT5" s="67" t="s">
        <v>43</v>
      </c>
      <c r="AU5" s="67" t="s">
        <v>44</v>
      </c>
      <c r="AV5" s="67" t="s">
        <v>45</v>
      </c>
      <c r="AW5" s="67" t="s">
        <v>46</v>
      </c>
      <c r="AX5" s="67" t="s">
        <v>47</v>
      </c>
      <c r="AY5" s="67" t="s">
        <v>432</v>
      </c>
      <c r="AZ5" s="67" t="s">
        <v>49</v>
      </c>
      <c r="BA5" s="67" t="s">
        <v>50</v>
      </c>
      <c r="BB5" s="67" t="s">
        <v>51</v>
      </c>
      <c r="BC5" s="67" t="s">
        <v>151</v>
      </c>
      <c r="BD5" s="67" t="s">
        <v>152</v>
      </c>
      <c r="BE5" s="67" t="s">
        <v>153</v>
      </c>
      <c r="BF5" s="68" t="s">
        <v>429</v>
      </c>
      <c r="BG5" s="68" t="s">
        <v>430</v>
      </c>
      <c r="BH5" s="67" t="s">
        <v>155</v>
      </c>
      <c r="BI5" s="67" t="s">
        <v>53</v>
      </c>
      <c r="BJ5" s="67" t="s">
        <v>156</v>
      </c>
      <c r="BK5" s="69" t="s">
        <v>0</v>
      </c>
      <c r="BL5" s="69" t="s">
        <v>1</v>
      </c>
      <c r="BM5" s="69" t="s">
        <v>2</v>
      </c>
      <c r="BN5" s="69" t="s">
        <v>3</v>
      </c>
      <c r="BO5" s="69" t="s">
        <v>4</v>
      </c>
      <c r="BP5" s="69" t="s">
        <v>5</v>
      </c>
      <c r="BQ5" s="69" t="s">
        <v>6</v>
      </c>
      <c r="BR5" s="69" t="s">
        <v>7</v>
      </c>
      <c r="BS5" s="69" t="s">
        <v>8</v>
      </c>
      <c r="BT5" s="69" t="s">
        <v>9</v>
      </c>
      <c r="BU5" s="69" t="s">
        <v>10</v>
      </c>
      <c r="BV5" s="69" t="s">
        <v>11</v>
      </c>
      <c r="BW5" s="69" t="s">
        <v>12</v>
      </c>
      <c r="BX5" s="69" t="s">
        <v>13</v>
      </c>
      <c r="BY5" s="69" t="s">
        <v>14</v>
      </c>
      <c r="BZ5" s="69" t="s">
        <v>15</v>
      </c>
      <c r="CA5" s="69" t="s">
        <v>16</v>
      </c>
      <c r="CB5" s="69" t="s">
        <v>17</v>
      </c>
      <c r="CC5" s="69" t="s">
        <v>18</v>
      </c>
      <c r="CD5" s="69" t="s">
        <v>19</v>
      </c>
      <c r="CE5" s="69" t="s">
        <v>20</v>
      </c>
      <c r="CF5" s="69" t="s">
        <v>21</v>
      </c>
      <c r="CG5" s="69" t="s">
        <v>22</v>
      </c>
      <c r="CH5" s="69" t="s">
        <v>23</v>
      </c>
      <c r="CI5" s="69" t="s">
        <v>24</v>
      </c>
      <c r="CJ5" s="69" t="s">
        <v>25</v>
      </c>
      <c r="CK5" s="69" t="s">
        <v>26</v>
      </c>
      <c r="CL5" s="69" t="s">
        <v>27</v>
      </c>
      <c r="CM5" s="69" t="s">
        <v>28</v>
      </c>
      <c r="CN5" s="69" t="s">
        <v>29</v>
      </c>
      <c r="CO5" s="69" t="s">
        <v>30</v>
      </c>
      <c r="CP5" s="69" t="s">
        <v>31</v>
      </c>
      <c r="CQ5" s="69" t="s">
        <v>32</v>
      </c>
      <c r="CR5" s="69" t="s">
        <v>33</v>
      </c>
      <c r="CS5" s="69" t="s">
        <v>34</v>
      </c>
      <c r="CT5" s="69" t="s">
        <v>35</v>
      </c>
      <c r="CU5" s="69" t="s">
        <v>36</v>
      </c>
      <c r="CV5" s="69" t="s">
        <v>37</v>
      </c>
      <c r="CW5" s="69" t="s">
        <v>38</v>
      </c>
      <c r="CX5" s="69" t="s">
        <v>39</v>
      </c>
      <c r="CY5" s="69" t="s">
        <v>40</v>
      </c>
      <c r="CZ5" s="69" t="s">
        <v>41</v>
      </c>
      <c r="DA5" s="69" t="s">
        <v>42</v>
      </c>
      <c r="DB5" s="69" t="s">
        <v>43</v>
      </c>
      <c r="DC5" s="69" t="s">
        <v>44</v>
      </c>
      <c r="DD5" s="69" t="s">
        <v>45</v>
      </c>
      <c r="DE5" s="69" t="s">
        <v>46</v>
      </c>
      <c r="DF5" s="69" t="s">
        <v>47</v>
      </c>
      <c r="DG5" s="69" t="s">
        <v>48</v>
      </c>
      <c r="DH5" s="69" t="s">
        <v>49</v>
      </c>
      <c r="DI5" s="69" t="s">
        <v>50</v>
      </c>
      <c r="DJ5" s="69" t="s">
        <v>51</v>
      </c>
      <c r="DK5" s="70" t="s">
        <v>0</v>
      </c>
      <c r="DL5" s="70" t="s">
        <v>1</v>
      </c>
      <c r="DM5" s="70" t="s">
        <v>2</v>
      </c>
      <c r="DN5" s="70" t="s">
        <v>3</v>
      </c>
      <c r="DO5" s="70" t="s">
        <v>4</v>
      </c>
      <c r="DP5" s="70" t="s">
        <v>5</v>
      </c>
      <c r="DQ5" s="70" t="s">
        <v>6</v>
      </c>
      <c r="DR5" s="70" t="s">
        <v>7</v>
      </c>
      <c r="DS5" s="70" t="s">
        <v>8</v>
      </c>
      <c r="DT5" s="70" t="s">
        <v>9</v>
      </c>
      <c r="DU5" s="70" t="s">
        <v>10</v>
      </c>
      <c r="DV5" s="70" t="s">
        <v>11</v>
      </c>
      <c r="DW5" s="70" t="s">
        <v>12</v>
      </c>
      <c r="DX5" s="70" t="s">
        <v>13</v>
      </c>
      <c r="DY5" s="70" t="s">
        <v>14</v>
      </c>
      <c r="DZ5" s="70" t="s">
        <v>15</v>
      </c>
      <c r="EA5" s="70" t="s">
        <v>16</v>
      </c>
      <c r="EB5" s="70" t="s">
        <v>17</v>
      </c>
      <c r="EC5" s="70" t="s">
        <v>18</v>
      </c>
      <c r="ED5" s="70" t="s">
        <v>19</v>
      </c>
      <c r="EE5" s="70" t="s">
        <v>20</v>
      </c>
      <c r="EF5" s="70" t="s">
        <v>21</v>
      </c>
      <c r="EG5" s="70" t="s">
        <v>177</v>
      </c>
      <c r="EH5" s="70" t="s">
        <v>23</v>
      </c>
      <c r="EI5" s="70" t="s">
        <v>24</v>
      </c>
      <c r="EJ5" s="70" t="s">
        <v>25</v>
      </c>
      <c r="EK5" s="70" t="s">
        <v>26</v>
      </c>
      <c r="EL5" s="70" t="s">
        <v>27</v>
      </c>
      <c r="EM5" s="70" t="s">
        <v>28</v>
      </c>
      <c r="EN5" s="70" t="s">
        <v>29</v>
      </c>
      <c r="EO5" s="70" t="s">
        <v>30</v>
      </c>
      <c r="EP5" s="70" t="s">
        <v>31</v>
      </c>
      <c r="EQ5" s="70" t="s">
        <v>32</v>
      </c>
      <c r="ER5" s="70" t="s">
        <v>33</v>
      </c>
      <c r="ES5" s="70" t="s">
        <v>34</v>
      </c>
      <c r="ET5" s="70" t="s">
        <v>35</v>
      </c>
      <c r="EU5" s="70" t="s">
        <v>36</v>
      </c>
      <c r="EV5" s="70" t="s">
        <v>37</v>
      </c>
      <c r="EW5" s="70" t="s">
        <v>38</v>
      </c>
      <c r="EX5" s="70" t="s">
        <v>39</v>
      </c>
      <c r="EY5" s="70" t="s">
        <v>40</v>
      </c>
      <c r="EZ5" s="70" t="s">
        <v>41</v>
      </c>
      <c r="FA5" s="70" t="s">
        <v>42</v>
      </c>
      <c r="FB5" s="70" t="s">
        <v>43</v>
      </c>
      <c r="FC5" s="70" t="s">
        <v>44</v>
      </c>
      <c r="FD5" s="70" t="s">
        <v>45</v>
      </c>
      <c r="FE5" s="70" t="s">
        <v>46</v>
      </c>
      <c r="FF5" s="70" t="s">
        <v>47</v>
      </c>
      <c r="FG5" s="70" t="s">
        <v>432</v>
      </c>
      <c r="FH5" s="70" t="s">
        <v>49</v>
      </c>
      <c r="FI5" s="70" t="s">
        <v>50</v>
      </c>
      <c r="FJ5" s="70" t="s">
        <v>51</v>
      </c>
      <c r="FK5" s="70" t="s">
        <v>151</v>
      </c>
      <c r="FL5" s="70" t="s">
        <v>152</v>
      </c>
      <c r="FM5" s="70" t="s">
        <v>153</v>
      </c>
      <c r="FN5" s="70" t="s">
        <v>52</v>
      </c>
      <c r="FO5" s="70" t="s">
        <v>155</v>
      </c>
      <c r="FP5" s="70" t="s">
        <v>53</v>
      </c>
      <c r="FQ5" s="70" t="s">
        <v>156</v>
      </c>
      <c r="FR5" s="71" t="s">
        <v>730</v>
      </c>
      <c r="FS5" s="71" t="s">
        <v>731</v>
      </c>
      <c r="FT5" s="71" t="s">
        <v>732</v>
      </c>
      <c r="FU5" s="71" t="s">
        <v>727</v>
      </c>
      <c r="FV5" s="71" t="s">
        <v>734</v>
      </c>
      <c r="FW5" s="71" t="s">
        <v>735</v>
      </c>
      <c r="FX5" s="71" t="s">
        <v>736</v>
      </c>
      <c r="FY5" s="72" t="s">
        <v>206</v>
      </c>
      <c r="FZ5" s="72" t="s">
        <v>208</v>
      </c>
      <c r="GA5" s="72" t="s">
        <v>209</v>
      </c>
      <c r="GB5" s="72" t="s">
        <v>299</v>
      </c>
      <c r="GC5" s="71" t="s">
        <v>722</v>
      </c>
      <c r="GD5" s="29"/>
      <c r="GF5" s="11" t="s">
        <v>166</v>
      </c>
      <c r="GG5" s="11" t="s">
        <v>56</v>
      </c>
      <c r="GH5" s="11" t="s">
        <v>478</v>
      </c>
      <c r="GL5" s="35"/>
      <c r="GM5" s="35"/>
    </row>
    <row r="6" spans="1:200" ht="15" x14ac:dyDescent="0.25"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</row>
    <row r="7" spans="1:200" ht="15" x14ac:dyDescent="0.25">
      <c r="A7" s="60" t="s">
        <v>302</v>
      </c>
      <c r="B7" s="60" t="s">
        <v>58</v>
      </c>
      <c r="C7" s="73">
        <v>1071881.7999999989</v>
      </c>
      <c r="D7" s="73">
        <v>0</v>
      </c>
      <c r="E7" s="73">
        <v>0</v>
      </c>
      <c r="F7" s="73">
        <v>0</v>
      </c>
      <c r="G7" s="73">
        <v>100269.28999999989</v>
      </c>
      <c r="H7" s="73">
        <v>65547.349999999889</v>
      </c>
      <c r="I7" s="73">
        <v>336267.58999999898</v>
      </c>
      <c r="J7" s="73">
        <v>0</v>
      </c>
      <c r="K7" s="73">
        <v>0</v>
      </c>
      <c r="L7" s="73">
        <v>23685.72999999989</v>
      </c>
      <c r="M7" s="73">
        <v>0</v>
      </c>
      <c r="N7" s="73">
        <v>65789.87</v>
      </c>
      <c r="O7" s="73">
        <v>0</v>
      </c>
      <c r="P7" s="73">
        <v>48691.279999999795</v>
      </c>
      <c r="Q7" s="73">
        <v>268862.96999999887</v>
      </c>
      <c r="R7" s="73">
        <v>0</v>
      </c>
      <c r="S7" s="73">
        <v>31693.569999999883</v>
      </c>
      <c r="T7" s="73">
        <v>13299.61999999999</v>
      </c>
      <c r="U7" s="73">
        <v>2368.44</v>
      </c>
      <c r="V7" s="73">
        <v>54379.219999999979</v>
      </c>
      <c r="W7" s="73">
        <v>48844.119999999901</v>
      </c>
      <c r="X7" s="73">
        <v>47347.5</v>
      </c>
      <c r="Y7" s="73">
        <v>26265.66</v>
      </c>
      <c r="Z7" s="73">
        <v>9369.19</v>
      </c>
      <c r="AA7" s="73">
        <v>5759</v>
      </c>
      <c r="AB7" s="73">
        <v>0</v>
      </c>
      <c r="AC7" s="73">
        <v>0</v>
      </c>
      <c r="AD7" s="73">
        <v>27787.54</v>
      </c>
      <c r="AE7" s="73">
        <v>905.82</v>
      </c>
      <c r="AF7" s="73">
        <v>0</v>
      </c>
      <c r="AG7" s="73">
        <v>2472.0799999999899</v>
      </c>
      <c r="AH7" s="73">
        <v>0</v>
      </c>
      <c r="AI7" s="73">
        <v>4613.71</v>
      </c>
      <c r="AJ7" s="73">
        <v>0</v>
      </c>
      <c r="AK7" s="73">
        <v>0</v>
      </c>
      <c r="AL7" s="73">
        <v>9384.2999999999902</v>
      </c>
      <c r="AM7" s="73">
        <v>1163.72</v>
      </c>
      <c r="AN7" s="73">
        <v>7044.8999999999896</v>
      </c>
      <c r="AO7" s="73">
        <v>44699.66</v>
      </c>
      <c r="AP7" s="73">
        <v>0</v>
      </c>
      <c r="AQ7" s="73">
        <v>0</v>
      </c>
      <c r="AR7" s="73">
        <v>0</v>
      </c>
      <c r="AS7" s="73">
        <v>16445.29</v>
      </c>
      <c r="AT7" s="73">
        <v>-93044.46382796776</v>
      </c>
      <c r="AU7" s="73">
        <v>0</v>
      </c>
      <c r="AV7" s="73">
        <v>0</v>
      </c>
      <c r="AW7" s="73">
        <v>0</v>
      </c>
      <c r="AX7" s="73">
        <v>-4667.5</v>
      </c>
      <c r="AY7" s="74">
        <v>-615132.89617203129</v>
      </c>
      <c r="AZ7" s="73">
        <v>0</v>
      </c>
      <c r="BA7" s="73">
        <v>0</v>
      </c>
      <c r="BB7" s="73">
        <v>-6217.1099999999897</v>
      </c>
      <c r="BC7" s="73">
        <v>0</v>
      </c>
      <c r="BD7" s="73">
        <v>0</v>
      </c>
      <c r="BE7" s="73">
        <v>0</v>
      </c>
      <c r="BF7" s="73">
        <v>-44697.25</v>
      </c>
      <c r="BG7" s="73">
        <v>0</v>
      </c>
      <c r="BH7" s="73">
        <v>0</v>
      </c>
      <c r="BI7" s="73">
        <v>0</v>
      </c>
      <c r="BJ7" s="73">
        <v>0</v>
      </c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60"/>
      <c r="BW7" s="60"/>
      <c r="BX7" s="59"/>
      <c r="BY7" s="59"/>
      <c r="BZ7" s="59"/>
      <c r="CA7" s="59"/>
      <c r="CB7" s="59"/>
      <c r="CC7" s="59"/>
      <c r="CD7" s="59"/>
      <c r="CE7" s="59"/>
      <c r="CF7" s="73">
        <v>47347.5</v>
      </c>
      <c r="CG7" s="59"/>
      <c r="CH7" s="59"/>
      <c r="CI7" s="59"/>
      <c r="CJ7" s="59"/>
      <c r="CK7" s="59"/>
      <c r="CL7" s="59"/>
      <c r="CM7" s="59"/>
      <c r="CN7" s="59"/>
      <c r="CO7" s="59"/>
      <c r="CP7" s="75">
        <f>+GC7-BZ7-CF7</f>
        <v>1523732.5</v>
      </c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78">
        <v>1181321</v>
      </c>
      <c r="DL7" s="78">
        <v>0</v>
      </c>
      <c r="DM7" s="78">
        <v>0</v>
      </c>
      <c r="DN7" s="78">
        <v>0</v>
      </c>
      <c r="DO7" s="78">
        <v>37884</v>
      </c>
      <c r="DP7" s="78">
        <v>83836</v>
      </c>
      <c r="DQ7" s="78">
        <v>336034</v>
      </c>
      <c r="DR7" s="78">
        <v>0</v>
      </c>
      <c r="DS7" s="78">
        <v>0</v>
      </c>
      <c r="DT7" s="78">
        <v>22980</v>
      </c>
      <c r="DU7" s="78">
        <v>0</v>
      </c>
      <c r="DV7" s="78">
        <v>63515</v>
      </c>
      <c r="DW7" s="59">
        <v>0</v>
      </c>
      <c r="DX7" s="78">
        <v>22931</v>
      </c>
      <c r="DY7" s="78">
        <v>148937</v>
      </c>
      <c r="DZ7" s="78">
        <v>0</v>
      </c>
      <c r="EA7" s="78">
        <v>31062</v>
      </c>
      <c r="EB7" s="78">
        <v>12828</v>
      </c>
      <c r="EC7" s="78">
        <v>2375</v>
      </c>
      <c r="ED7" s="78">
        <v>62500</v>
      </c>
      <c r="EE7" s="78">
        <v>56500</v>
      </c>
      <c r="EF7" s="78">
        <v>47347.5</v>
      </c>
      <c r="EG7" s="78">
        <v>16351</v>
      </c>
      <c r="EH7" s="78">
        <v>7000</v>
      </c>
      <c r="EI7" s="78">
        <v>0</v>
      </c>
      <c r="EJ7" s="78">
        <v>0</v>
      </c>
      <c r="EK7" s="78">
        <v>0</v>
      </c>
      <c r="EL7" s="78">
        <v>30000</v>
      </c>
      <c r="EM7" s="78">
        <v>4110</v>
      </c>
      <c r="EN7" s="78">
        <v>0</v>
      </c>
      <c r="EO7" s="78">
        <v>4000</v>
      </c>
      <c r="EP7" s="105">
        <v>-67862.530000003753</v>
      </c>
      <c r="EQ7" s="78">
        <v>5850</v>
      </c>
      <c r="ER7" s="59">
        <v>0</v>
      </c>
      <c r="ES7" s="78">
        <v>0</v>
      </c>
      <c r="ET7" s="78">
        <v>7000</v>
      </c>
      <c r="EU7" s="78">
        <v>994</v>
      </c>
      <c r="EV7" s="78">
        <v>5500</v>
      </c>
      <c r="EW7" s="78">
        <v>44600</v>
      </c>
      <c r="EX7" s="79">
        <v>0</v>
      </c>
      <c r="EY7" s="78">
        <v>0</v>
      </c>
      <c r="EZ7" s="78">
        <v>0</v>
      </c>
      <c r="FA7" s="78">
        <v>17173</v>
      </c>
      <c r="FB7" s="78">
        <v>-558433</v>
      </c>
      <c r="FC7" s="59">
        <v>0</v>
      </c>
      <c r="FD7" s="78">
        <v>0</v>
      </c>
      <c r="FE7" s="78">
        <v>0</v>
      </c>
      <c r="FF7" s="78">
        <v>0</v>
      </c>
      <c r="FG7" s="78">
        <v>0</v>
      </c>
      <c r="FH7" s="78">
        <v>0</v>
      </c>
      <c r="FI7" s="59">
        <v>0</v>
      </c>
      <c r="FJ7" s="78">
        <v>0</v>
      </c>
      <c r="FK7" s="59">
        <v>0</v>
      </c>
      <c r="FL7" s="59">
        <v>0</v>
      </c>
      <c r="FM7" s="78">
        <v>0</v>
      </c>
      <c r="FN7" s="59">
        <v>0</v>
      </c>
      <c r="FO7" s="78">
        <v>0</v>
      </c>
      <c r="FP7" s="78">
        <v>0</v>
      </c>
      <c r="FQ7" s="59">
        <v>0</v>
      </c>
      <c r="FR7" s="73">
        <v>-55252.969999999215</v>
      </c>
      <c r="FS7" s="73">
        <v>0</v>
      </c>
      <c r="FT7" s="73">
        <v>-55252.969999999215</v>
      </c>
      <c r="FU7" s="73">
        <v>0</v>
      </c>
      <c r="FV7" s="73">
        <f>+FW7+FX7</f>
        <v>-10555.720000000001</v>
      </c>
      <c r="FW7" s="74">
        <v>0</v>
      </c>
      <c r="FX7" s="73">
        <v>-10555.720000000001</v>
      </c>
      <c r="FY7" s="73">
        <v>0</v>
      </c>
      <c r="FZ7" s="73">
        <v>0</v>
      </c>
      <c r="GA7" s="73">
        <v>0</v>
      </c>
      <c r="GB7" s="73">
        <v>0</v>
      </c>
      <c r="GC7" s="80">
        <v>1571080</v>
      </c>
      <c r="GD7" s="37">
        <f>+FW7-FS7</f>
        <v>0</v>
      </c>
      <c r="GF7" s="50">
        <f>SUM(C7:BJ7)</f>
        <v>1571079.999999997</v>
      </c>
      <c r="GG7" s="80">
        <v>1571080</v>
      </c>
      <c r="GH7" s="37">
        <f t="shared" ref="GH7:GH38" si="0">SUM(DK7:FQ7)</f>
        <v>1626332.969999996</v>
      </c>
      <c r="GI7" s="37">
        <f>+GC7-GG7</f>
        <v>0</v>
      </c>
      <c r="GJ7" s="40" t="s">
        <v>302</v>
      </c>
      <c r="GK7" s="40" t="s">
        <v>58</v>
      </c>
      <c r="GL7">
        <v>1475259.9999999998</v>
      </c>
      <c r="GM7" s="37">
        <f>+GF7-GL7</f>
        <v>95819.999999997206</v>
      </c>
      <c r="GN7">
        <v>1516366</v>
      </c>
      <c r="GO7" s="37">
        <f>+GH7-GN7</f>
        <v>109966.96999999601</v>
      </c>
      <c r="GQ7">
        <v>1475259.9999999998</v>
      </c>
      <c r="GR7" s="37">
        <f>+GF7-GQ7</f>
        <v>95819.999999997206</v>
      </c>
    </row>
    <row r="8" spans="1:200" ht="15" x14ac:dyDescent="0.25">
      <c r="A8" s="60" t="s">
        <v>303</v>
      </c>
      <c r="B8" s="60" t="s">
        <v>59</v>
      </c>
      <c r="C8" s="73">
        <v>1294008.869999998</v>
      </c>
      <c r="D8" s="73">
        <v>0</v>
      </c>
      <c r="E8" s="73">
        <v>0</v>
      </c>
      <c r="F8" s="73">
        <v>0</v>
      </c>
      <c r="G8" s="73">
        <v>48998.14999999998</v>
      </c>
      <c r="H8" s="73">
        <v>51462.5099999999</v>
      </c>
      <c r="I8" s="73">
        <v>346102.67999999993</v>
      </c>
      <c r="J8" s="73">
        <v>0</v>
      </c>
      <c r="K8" s="73">
        <v>0</v>
      </c>
      <c r="L8" s="73">
        <v>20438.86</v>
      </c>
      <c r="M8" s="73">
        <v>0</v>
      </c>
      <c r="N8" s="73">
        <v>34459.589999999887</v>
      </c>
      <c r="O8" s="73">
        <v>0</v>
      </c>
      <c r="P8" s="73">
        <v>7835.2599999999902</v>
      </c>
      <c r="Q8" s="73">
        <v>152512.10999999987</v>
      </c>
      <c r="R8" s="73">
        <v>0</v>
      </c>
      <c r="S8" s="73">
        <v>33449.700000000004</v>
      </c>
      <c r="T8" s="73">
        <v>5351.03999999999</v>
      </c>
      <c r="U8" s="73">
        <v>0</v>
      </c>
      <c r="V8" s="73">
        <v>60999.909999999989</v>
      </c>
      <c r="W8" s="73">
        <v>45602.029999999897</v>
      </c>
      <c r="X8" s="73">
        <v>23005</v>
      </c>
      <c r="Y8" s="73">
        <v>21861.329999999991</v>
      </c>
      <c r="Z8" s="73">
        <v>7516.8999999999896</v>
      </c>
      <c r="AA8" s="73">
        <v>0</v>
      </c>
      <c r="AB8" s="73">
        <v>0</v>
      </c>
      <c r="AC8" s="73">
        <v>737.33</v>
      </c>
      <c r="AD8" s="73">
        <v>39796.989999999903</v>
      </c>
      <c r="AE8" s="73">
        <v>0</v>
      </c>
      <c r="AF8" s="73">
        <v>0</v>
      </c>
      <c r="AG8" s="73">
        <v>2740.5799999999899</v>
      </c>
      <c r="AH8" s="73">
        <v>0</v>
      </c>
      <c r="AI8" s="73">
        <v>9034.5999999999894</v>
      </c>
      <c r="AJ8" s="73">
        <v>0</v>
      </c>
      <c r="AK8" s="73">
        <v>0</v>
      </c>
      <c r="AL8" s="73">
        <v>28737.88</v>
      </c>
      <c r="AM8" s="73">
        <v>995</v>
      </c>
      <c r="AN8" s="73">
        <v>2576.0500000000002</v>
      </c>
      <c r="AO8" s="73">
        <v>12091.82</v>
      </c>
      <c r="AP8" s="73">
        <v>0</v>
      </c>
      <c r="AQ8" s="73">
        <v>0</v>
      </c>
      <c r="AR8" s="73">
        <v>0</v>
      </c>
      <c r="AS8" s="73">
        <v>14412.70999999999</v>
      </c>
      <c r="AT8" s="73">
        <v>-25972.724542580137</v>
      </c>
      <c r="AU8" s="73">
        <v>0</v>
      </c>
      <c r="AV8" s="73">
        <v>-1635.8399999999899</v>
      </c>
      <c r="AW8" s="73">
        <v>0</v>
      </c>
      <c r="AX8" s="73">
        <v>-1200</v>
      </c>
      <c r="AY8" s="74">
        <v>-504695.44545741979</v>
      </c>
      <c r="AZ8" s="73">
        <v>0</v>
      </c>
      <c r="BA8" s="73">
        <v>0</v>
      </c>
      <c r="BB8" s="73">
        <v>-4350</v>
      </c>
      <c r="BC8" s="73">
        <v>0</v>
      </c>
      <c r="BD8" s="73">
        <v>0</v>
      </c>
      <c r="BE8" s="73">
        <v>0</v>
      </c>
      <c r="BF8" s="73">
        <v>4438.04</v>
      </c>
      <c r="BG8" s="73">
        <v>0</v>
      </c>
      <c r="BH8" s="73">
        <v>0</v>
      </c>
      <c r="BI8" s="73">
        <v>-3380.9299999999898</v>
      </c>
      <c r="BJ8" s="73">
        <v>0</v>
      </c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60"/>
      <c r="BW8" s="60"/>
      <c r="BX8" s="59"/>
      <c r="BY8" s="59"/>
      <c r="BZ8" s="59"/>
      <c r="CA8" s="59"/>
      <c r="CB8" s="59"/>
      <c r="CC8" s="59"/>
      <c r="CD8" s="59"/>
      <c r="CE8" s="59"/>
      <c r="CF8" s="73">
        <v>23005</v>
      </c>
      <c r="CG8" s="59"/>
      <c r="CH8" s="59"/>
      <c r="CI8" s="59"/>
      <c r="CJ8" s="59"/>
      <c r="CK8" s="59"/>
      <c r="CL8" s="59"/>
      <c r="CM8" s="59"/>
      <c r="CN8" s="59"/>
      <c r="CO8" s="59"/>
      <c r="CP8" s="75">
        <f t="shared" ref="CP8:CP57" si="1">+GC8-BZ8-CF8</f>
        <v>1704925</v>
      </c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78">
        <v>1309224</v>
      </c>
      <c r="DL8" s="78">
        <v>0</v>
      </c>
      <c r="DM8" s="78">
        <v>0</v>
      </c>
      <c r="DN8" s="78">
        <v>0</v>
      </c>
      <c r="DO8" s="78">
        <v>38563</v>
      </c>
      <c r="DP8" s="78">
        <v>47358</v>
      </c>
      <c r="DQ8" s="78">
        <v>348564</v>
      </c>
      <c r="DR8" s="78">
        <v>0</v>
      </c>
      <c r="DS8" s="78">
        <v>0</v>
      </c>
      <c r="DT8" s="78">
        <v>19665</v>
      </c>
      <c r="DU8" s="78">
        <v>0</v>
      </c>
      <c r="DV8" s="78">
        <v>34075</v>
      </c>
      <c r="DW8" s="59">
        <v>0</v>
      </c>
      <c r="DX8" s="78">
        <v>9588</v>
      </c>
      <c r="DY8" s="78">
        <v>78135</v>
      </c>
      <c r="DZ8" s="78">
        <v>0</v>
      </c>
      <c r="EA8" s="78">
        <v>34649</v>
      </c>
      <c r="EB8" s="78">
        <v>5156</v>
      </c>
      <c r="EC8" s="78">
        <v>0</v>
      </c>
      <c r="ED8" s="78">
        <v>65275</v>
      </c>
      <c r="EE8" s="78">
        <v>48500</v>
      </c>
      <c r="EF8" s="78">
        <v>23005</v>
      </c>
      <c r="EG8" s="78">
        <v>28173</v>
      </c>
      <c r="EH8" s="78">
        <v>10675</v>
      </c>
      <c r="EI8" s="78">
        <v>0</v>
      </c>
      <c r="EJ8" s="78">
        <v>0</v>
      </c>
      <c r="EK8" s="78">
        <v>750</v>
      </c>
      <c r="EL8" s="78">
        <v>33000</v>
      </c>
      <c r="EM8" s="78">
        <v>110</v>
      </c>
      <c r="EN8" s="78">
        <v>0</v>
      </c>
      <c r="EO8" s="78">
        <v>3000</v>
      </c>
      <c r="EP8" s="105">
        <v>26277.179999997141</v>
      </c>
      <c r="EQ8" s="78">
        <v>15000</v>
      </c>
      <c r="ER8" s="59">
        <v>0</v>
      </c>
      <c r="ES8" s="78">
        <v>0</v>
      </c>
      <c r="ET8" s="78">
        <v>30000</v>
      </c>
      <c r="EU8" s="78">
        <v>994</v>
      </c>
      <c r="EV8" s="78">
        <v>2580</v>
      </c>
      <c r="EW8" s="78">
        <v>12400</v>
      </c>
      <c r="EX8" s="79">
        <v>0</v>
      </c>
      <c r="EY8" s="78">
        <v>0</v>
      </c>
      <c r="EZ8" s="78">
        <v>0</v>
      </c>
      <c r="FA8" s="78">
        <v>15381</v>
      </c>
      <c r="FB8" s="78">
        <v>-436454</v>
      </c>
      <c r="FC8" s="59">
        <v>0</v>
      </c>
      <c r="FD8" s="78">
        <v>0</v>
      </c>
      <c r="FE8" s="78">
        <v>0</v>
      </c>
      <c r="FF8" s="78">
        <v>0</v>
      </c>
      <c r="FG8" s="78">
        <v>0</v>
      </c>
      <c r="FH8" s="78">
        <v>0</v>
      </c>
      <c r="FI8" s="59">
        <v>0</v>
      </c>
      <c r="FJ8" s="78">
        <v>0</v>
      </c>
      <c r="FK8" s="59">
        <v>0</v>
      </c>
      <c r="FL8" s="59">
        <v>0</v>
      </c>
      <c r="FM8" s="78">
        <v>0</v>
      </c>
      <c r="FN8" s="59">
        <v>0</v>
      </c>
      <c r="FO8" s="78">
        <v>0</v>
      </c>
      <c r="FP8" s="78">
        <v>0</v>
      </c>
      <c r="FQ8" s="59">
        <v>0</v>
      </c>
      <c r="FR8" s="73">
        <v>-75713.179999999673</v>
      </c>
      <c r="FS8" s="73">
        <v>0</v>
      </c>
      <c r="FT8" s="73">
        <v>-75713.179999999673</v>
      </c>
      <c r="FU8" s="73">
        <v>0</v>
      </c>
      <c r="FV8" s="73">
        <f t="shared" ref="FV8:FV72" si="2">+FW8+FX8</f>
        <v>-80151.219999999987</v>
      </c>
      <c r="FW8" s="74">
        <v>0</v>
      </c>
      <c r="FX8" s="73">
        <v>-80151.219999999987</v>
      </c>
      <c r="FY8" s="73">
        <v>0</v>
      </c>
      <c r="FZ8" s="73">
        <v>0</v>
      </c>
      <c r="GA8" s="73">
        <v>0</v>
      </c>
      <c r="GB8" s="73">
        <v>0</v>
      </c>
      <c r="GC8" s="80">
        <v>1727930</v>
      </c>
      <c r="GD8" s="37">
        <f t="shared" ref="GD8:GD71" si="3">+FW8-FS8</f>
        <v>0</v>
      </c>
      <c r="GF8" s="50">
        <f t="shared" ref="GF8:GF57" si="4">SUM(C8:BJ8)</f>
        <v>1727929.9999999974</v>
      </c>
      <c r="GG8" s="80">
        <v>1727930</v>
      </c>
      <c r="GH8" s="37">
        <f t="shared" si="0"/>
        <v>1803643.1799999969</v>
      </c>
      <c r="GI8" s="37">
        <f t="shared" ref="GI8:GI72" si="5">+GC8-GG8</f>
        <v>0</v>
      </c>
      <c r="GJ8" s="40" t="s">
        <v>303</v>
      </c>
      <c r="GK8" s="40" t="s">
        <v>59</v>
      </c>
      <c r="GL8">
        <v>1543559.9999999995</v>
      </c>
      <c r="GM8" s="37">
        <f t="shared" ref="GM8:GM71" si="6">+GF8-GL8</f>
        <v>184369.9999999979</v>
      </c>
      <c r="GN8">
        <v>1661420</v>
      </c>
      <c r="GO8" s="37">
        <f t="shared" ref="GO8:GO72" si="7">+GH8-GN8</f>
        <v>142223.17999999691</v>
      </c>
      <c r="GQ8">
        <v>1543559.9999999995</v>
      </c>
      <c r="GR8" s="37">
        <f t="shared" ref="GR8:GR71" si="8">+GF8-GQ8</f>
        <v>184369.9999999979</v>
      </c>
    </row>
    <row r="9" spans="1:200" ht="15" x14ac:dyDescent="0.25">
      <c r="A9" s="60" t="s">
        <v>304</v>
      </c>
      <c r="B9" s="60" t="s">
        <v>60</v>
      </c>
      <c r="C9" s="73">
        <v>699654.55999999901</v>
      </c>
      <c r="D9" s="73">
        <v>56061.489999999991</v>
      </c>
      <c r="E9" s="73">
        <v>67366.939999999988</v>
      </c>
      <c r="F9" s="73">
        <v>0</v>
      </c>
      <c r="G9" s="73">
        <v>45211.64</v>
      </c>
      <c r="H9" s="73">
        <v>59568.209999999875</v>
      </c>
      <c r="I9" s="73">
        <v>156457.44999999899</v>
      </c>
      <c r="J9" s="73">
        <v>0</v>
      </c>
      <c r="K9" s="73">
        <v>0</v>
      </c>
      <c r="L9" s="73">
        <v>29849.019999999902</v>
      </c>
      <c r="M9" s="73">
        <v>0</v>
      </c>
      <c r="N9" s="73">
        <v>31585.549999999901</v>
      </c>
      <c r="O9" s="73">
        <v>0</v>
      </c>
      <c r="P9" s="73">
        <v>9315.74</v>
      </c>
      <c r="Q9" s="73">
        <v>202597.77999999997</v>
      </c>
      <c r="R9" s="73">
        <v>0</v>
      </c>
      <c r="S9" s="73">
        <v>30963.96999999999</v>
      </c>
      <c r="T9" s="73">
        <v>13264.560000000001</v>
      </c>
      <c r="U9" s="73">
        <v>0</v>
      </c>
      <c r="V9" s="73">
        <v>54451.419999999991</v>
      </c>
      <c r="W9" s="73">
        <v>59262.639999999898</v>
      </c>
      <c r="X9" s="73">
        <v>16585</v>
      </c>
      <c r="Y9" s="73">
        <v>8336.1999999999789</v>
      </c>
      <c r="Z9" s="73">
        <v>4660.8100000000004</v>
      </c>
      <c r="AA9" s="73">
        <v>0</v>
      </c>
      <c r="AB9" s="73">
        <v>257.38999999999902</v>
      </c>
      <c r="AC9" s="73">
        <v>0</v>
      </c>
      <c r="AD9" s="73">
        <v>15512.41</v>
      </c>
      <c r="AE9" s="73">
        <v>0</v>
      </c>
      <c r="AF9" s="73">
        <v>0</v>
      </c>
      <c r="AG9" s="73">
        <v>1394.88</v>
      </c>
      <c r="AH9" s="73">
        <v>0</v>
      </c>
      <c r="AI9" s="73">
        <v>1245.18</v>
      </c>
      <c r="AJ9" s="73">
        <v>0</v>
      </c>
      <c r="AK9" s="73">
        <v>0</v>
      </c>
      <c r="AL9" s="73">
        <v>0</v>
      </c>
      <c r="AM9" s="73">
        <v>1097.6099999999899</v>
      </c>
      <c r="AN9" s="73">
        <v>13716.94</v>
      </c>
      <c r="AO9" s="73">
        <v>5890.18</v>
      </c>
      <c r="AP9" s="73">
        <v>0</v>
      </c>
      <c r="AQ9" s="73">
        <v>195</v>
      </c>
      <c r="AR9" s="73">
        <v>0</v>
      </c>
      <c r="AS9" s="73">
        <v>13946.060000000001</v>
      </c>
      <c r="AT9" s="73">
        <v>-21026.422392653767</v>
      </c>
      <c r="AU9" s="73">
        <v>0</v>
      </c>
      <c r="AV9" s="73">
        <v>-4321.1599999999899</v>
      </c>
      <c r="AW9" s="73">
        <v>0</v>
      </c>
      <c r="AX9" s="73">
        <v>-1990</v>
      </c>
      <c r="AY9" s="74">
        <v>-268837.47760734614</v>
      </c>
      <c r="AZ9" s="73">
        <v>0</v>
      </c>
      <c r="BA9" s="73">
        <v>0</v>
      </c>
      <c r="BB9" s="73">
        <v>0</v>
      </c>
      <c r="BC9" s="73">
        <v>0</v>
      </c>
      <c r="BD9" s="73">
        <v>0</v>
      </c>
      <c r="BE9" s="73">
        <v>0</v>
      </c>
      <c r="BF9" s="73">
        <v>-157943.57</v>
      </c>
      <c r="BG9" s="73">
        <v>0</v>
      </c>
      <c r="BH9" s="73">
        <v>0</v>
      </c>
      <c r="BI9" s="73">
        <v>0</v>
      </c>
      <c r="BJ9" s="73">
        <v>0</v>
      </c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60"/>
      <c r="BW9" s="60"/>
      <c r="BX9" s="59"/>
      <c r="BY9" s="59"/>
      <c r="BZ9" s="59"/>
      <c r="CA9" s="59"/>
      <c r="CB9" s="59"/>
      <c r="CC9" s="59"/>
      <c r="CD9" s="59"/>
      <c r="CE9" s="59"/>
      <c r="CF9" s="73">
        <v>16585</v>
      </c>
      <c r="CG9" s="59"/>
      <c r="CH9" s="59"/>
      <c r="CI9" s="59"/>
      <c r="CJ9" s="59"/>
      <c r="CK9" s="59"/>
      <c r="CL9" s="59"/>
      <c r="CM9" s="59"/>
      <c r="CN9" s="59"/>
      <c r="CO9" s="59"/>
      <c r="CP9" s="75">
        <f t="shared" si="1"/>
        <v>1127745</v>
      </c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78">
        <v>702512</v>
      </c>
      <c r="DL9" s="78">
        <v>55968</v>
      </c>
      <c r="DM9" s="78">
        <v>67770</v>
      </c>
      <c r="DN9" s="78">
        <v>0</v>
      </c>
      <c r="DO9" s="78">
        <v>24107</v>
      </c>
      <c r="DP9" s="78">
        <v>58692</v>
      </c>
      <c r="DQ9" s="78">
        <v>147875</v>
      </c>
      <c r="DR9" s="78">
        <v>0</v>
      </c>
      <c r="DS9" s="78">
        <v>0</v>
      </c>
      <c r="DT9" s="78">
        <v>32348</v>
      </c>
      <c r="DU9" s="78">
        <v>0</v>
      </c>
      <c r="DV9" s="78">
        <v>33471</v>
      </c>
      <c r="DW9" s="59">
        <v>0</v>
      </c>
      <c r="DX9" s="78">
        <v>14999</v>
      </c>
      <c r="DY9" s="78">
        <v>177836</v>
      </c>
      <c r="DZ9" s="78">
        <v>0</v>
      </c>
      <c r="EA9" s="78">
        <v>32705</v>
      </c>
      <c r="EB9" s="78">
        <v>12623</v>
      </c>
      <c r="EC9" s="78">
        <v>0</v>
      </c>
      <c r="ED9" s="78">
        <v>56119</v>
      </c>
      <c r="EE9" s="78">
        <v>58154</v>
      </c>
      <c r="EF9" s="78">
        <v>16585</v>
      </c>
      <c r="EG9" s="78">
        <v>30385</v>
      </c>
      <c r="EH9" s="78">
        <v>4400</v>
      </c>
      <c r="EI9" s="78">
        <v>0</v>
      </c>
      <c r="EJ9" s="78">
        <v>650</v>
      </c>
      <c r="EK9" s="78">
        <v>0</v>
      </c>
      <c r="EL9" s="78">
        <v>10000</v>
      </c>
      <c r="EM9" s="78">
        <v>110</v>
      </c>
      <c r="EN9" s="78">
        <v>0</v>
      </c>
      <c r="EO9" s="78">
        <v>1800</v>
      </c>
      <c r="EP9" s="105">
        <v>-274787.64000000292</v>
      </c>
      <c r="EQ9" s="78">
        <v>2825</v>
      </c>
      <c r="ER9" s="59">
        <v>0</v>
      </c>
      <c r="ES9" s="78">
        <v>0</v>
      </c>
      <c r="ET9" s="78">
        <v>0</v>
      </c>
      <c r="EU9" s="78">
        <v>1106</v>
      </c>
      <c r="EV9" s="78">
        <v>6950</v>
      </c>
      <c r="EW9" s="78">
        <v>5780</v>
      </c>
      <c r="EX9" s="79">
        <v>0</v>
      </c>
      <c r="EY9" s="78">
        <v>0</v>
      </c>
      <c r="EZ9" s="78">
        <v>0</v>
      </c>
      <c r="FA9" s="78">
        <v>14493</v>
      </c>
      <c r="FB9" s="78">
        <v>-201773</v>
      </c>
      <c r="FC9" s="59">
        <v>0</v>
      </c>
      <c r="FD9" s="78">
        <v>0</v>
      </c>
      <c r="FE9" s="78">
        <v>0</v>
      </c>
      <c r="FF9" s="78">
        <v>0</v>
      </c>
      <c r="FG9" s="78">
        <v>0</v>
      </c>
      <c r="FH9" s="78">
        <v>0</v>
      </c>
      <c r="FI9" s="59">
        <v>0</v>
      </c>
      <c r="FJ9" s="78">
        <v>0</v>
      </c>
      <c r="FK9" s="59">
        <v>0</v>
      </c>
      <c r="FL9" s="59">
        <v>0</v>
      </c>
      <c r="FM9" s="78">
        <v>0</v>
      </c>
      <c r="FN9" s="59">
        <v>0</v>
      </c>
      <c r="FO9" s="78">
        <v>0</v>
      </c>
      <c r="FP9" s="78">
        <v>0</v>
      </c>
      <c r="FQ9" s="59">
        <v>0</v>
      </c>
      <c r="FR9" s="73">
        <v>50627.640000000101</v>
      </c>
      <c r="FS9" s="73">
        <v>0</v>
      </c>
      <c r="FT9" s="73">
        <v>50627.640000000101</v>
      </c>
      <c r="FU9" s="73">
        <v>0</v>
      </c>
      <c r="FV9" s="73">
        <f t="shared" si="2"/>
        <v>208571.21000000002</v>
      </c>
      <c r="FW9" s="74">
        <v>0</v>
      </c>
      <c r="FX9" s="73">
        <v>208571.21000000002</v>
      </c>
      <c r="FY9" s="73">
        <v>0</v>
      </c>
      <c r="FZ9" s="73">
        <v>0</v>
      </c>
      <c r="GA9" s="73">
        <v>0</v>
      </c>
      <c r="GB9" s="73">
        <v>0</v>
      </c>
      <c r="GC9" s="80">
        <v>1144330</v>
      </c>
      <c r="GD9" s="37">
        <f t="shared" si="3"/>
        <v>0</v>
      </c>
      <c r="GF9" s="50">
        <f t="shared" si="4"/>
        <v>1144329.9999999972</v>
      </c>
      <c r="GG9" s="80">
        <v>1144330</v>
      </c>
      <c r="GH9" s="37">
        <f t="shared" si="0"/>
        <v>1093702.3599999971</v>
      </c>
      <c r="GI9" s="37">
        <f t="shared" si="5"/>
        <v>0</v>
      </c>
      <c r="GJ9" s="40" t="s">
        <v>304</v>
      </c>
      <c r="GK9" s="40" t="s">
        <v>60</v>
      </c>
      <c r="GL9">
        <v>1089295.4300000004</v>
      </c>
      <c r="GM9" s="37">
        <f t="shared" si="6"/>
        <v>55034.569999996806</v>
      </c>
      <c r="GN9">
        <v>1154409</v>
      </c>
      <c r="GO9" s="37">
        <f t="shared" si="7"/>
        <v>-60706.640000002924</v>
      </c>
      <c r="GQ9">
        <v>1089295.43</v>
      </c>
      <c r="GR9" s="37">
        <f t="shared" si="8"/>
        <v>55034.569999997271</v>
      </c>
    </row>
    <row r="10" spans="1:200" ht="15" x14ac:dyDescent="0.25">
      <c r="A10" s="60" t="s">
        <v>305</v>
      </c>
      <c r="B10" s="60" t="s">
        <v>61</v>
      </c>
      <c r="C10" s="73">
        <v>474950.46</v>
      </c>
      <c r="D10" s="73">
        <v>0</v>
      </c>
      <c r="E10" s="73">
        <v>0</v>
      </c>
      <c r="F10" s="73">
        <v>0</v>
      </c>
      <c r="G10" s="73">
        <v>19191.54</v>
      </c>
      <c r="H10" s="73">
        <v>0</v>
      </c>
      <c r="I10" s="73">
        <v>127761.86999999991</v>
      </c>
      <c r="J10" s="73">
        <v>0</v>
      </c>
      <c r="K10" s="73">
        <v>0</v>
      </c>
      <c r="L10" s="73">
        <v>12670.249999999891</v>
      </c>
      <c r="M10" s="73">
        <v>0</v>
      </c>
      <c r="N10" s="73">
        <v>29575.579999999998</v>
      </c>
      <c r="O10" s="73">
        <v>0</v>
      </c>
      <c r="P10" s="73">
        <v>3017.6599999999899</v>
      </c>
      <c r="Q10" s="73">
        <v>41236.119999999886</v>
      </c>
      <c r="R10" s="73">
        <v>0</v>
      </c>
      <c r="S10" s="73">
        <v>12773.810000000001</v>
      </c>
      <c r="T10" s="73">
        <v>10151.939999999999</v>
      </c>
      <c r="U10" s="73">
        <v>1985.25</v>
      </c>
      <c r="V10" s="73">
        <v>25284.139999999981</v>
      </c>
      <c r="W10" s="73">
        <v>23999.359999999891</v>
      </c>
      <c r="X10" s="73">
        <v>0</v>
      </c>
      <c r="Y10" s="73">
        <v>12234.61</v>
      </c>
      <c r="Z10" s="73">
        <v>1937.5599999999899</v>
      </c>
      <c r="AA10" s="73">
        <v>0</v>
      </c>
      <c r="AB10" s="73">
        <v>29.1</v>
      </c>
      <c r="AC10" s="73">
        <v>0</v>
      </c>
      <c r="AD10" s="73">
        <v>8687.0799999999908</v>
      </c>
      <c r="AE10" s="73">
        <v>0</v>
      </c>
      <c r="AF10" s="73">
        <v>0</v>
      </c>
      <c r="AG10" s="73">
        <v>1809.5699999999899</v>
      </c>
      <c r="AH10" s="73">
        <v>0</v>
      </c>
      <c r="AI10" s="73">
        <v>2010.76</v>
      </c>
      <c r="AJ10" s="73">
        <v>0</v>
      </c>
      <c r="AK10" s="73">
        <v>0</v>
      </c>
      <c r="AL10" s="73">
        <v>1170</v>
      </c>
      <c r="AM10" s="73">
        <v>1232.18</v>
      </c>
      <c r="AN10" s="73">
        <v>6952.35</v>
      </c>
      <c r="AO10" s="73">
        <v>3981.75</v>
      </c>
      <c r="AP10" s="73">
        <v>0</v>
      </c>
      <c r="AQ10" s="73">
        <v>230</v>
      </c>
      <c r="AR10" s="73">
        <v>0</v>
      </c>
      <c r="AS10" s="73">
        <v>10910.919999999998</v>
      </c>
      <c r="AT10" s="73">
        <v>-7880.4015044966945</v>
      </c>
      <c r="AU10" s="73">
        <v>0</v>
      </c>
      <c r="AV10" s="73">
        <v>0</v>
      </c>
      <c r="AW10" s="73">
        <v>-1500</v>
      </c>
      <c r="AX10" s="73">
        <v>-450</v>
      </c>
      <c r="AY10" s="74">
        <v>-111536.4684955033</v>
      </c>
      <c r="AZ10" s="73">
        <v>0</v>
      </c>
      <c r="BA10" s="73">
        <v>0</v>
      </c>
      <c r="BB10" s="73">
        <v>-1250</v>
      </c>
      <c r="BC10" s="73">
        <v>0</v>
      </c>
      <c r="BD10" s="73">
        <v>0</v>
      </c>
      <c r="BE10" s="73">
        <v>0</v>
      </c>
      <c r="BF10" s="73">
        <v>-19486.990000000002</v>
      </c>
      <c r="BG10" s="73">
        <v>0</v>
      </c>
      <c r="BH10" s="73">
        <v>0</v>
      </c>
      <c r="BI10" s="73">
        <v>0</v>
      </c>
      <c r="BJ10" s="73">
        <v>0</v>
      </c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60"/>
      <c r="BW10" s="60"/>
      <c r="BX10" s="59"/>
      <c r="BY10" s="59"/>
      <c r="BZ10" s="59"/>
      <c r="CA10" s="59"/>
      <c r="CB10" s="59"/>
      <c r="CC10" s="59"/>
      <c r="CD10" s="59"/>
      <c r="CE10" s="59"/>
      <c r="CF10" s="73">
        <v>0</v>
      </c>
      <c r="CG10" s="59"/>
      <c r="CH10" s="59"/>
      <c r="CI10" s="59"/>
      <c r="CJ10" s="59"/>
      <c r="CK10" s="59"/>
      <c r="CL10" s="59"/>
      <c r="CM10" s="59"/>
      <c r="CN10" s="59"/>
      <c r="CO10" s="59"/>
      <c r="CP10" s="75">
        <f t="shared" si="1"/>
        <v>691680</v>
      </c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78">
        <v>481453</v>
      </c>
      <c r="DL10" s="78">
        <v>0</v>
      </c>
      <c r="DM10" s="78">
        <v>0</v>
      </c>
      <c r="DN10" s="78">
        <v>0</v>
      </c>
      <c r="DO10" s="78">
        <v>15779</v>
      </c>
      <c r="DP10" s="78">
        <v>0</v>
      </c>
      <c r="DQ10" s="78">
        <v>153671</v>
      </c>
      <c r="DR10" s="78">
        <v>0</v>
      </c>
      <c r="DS10" s="78">
        <v>0</v>
      </c>
      <c r="DT10" s="78">
        <v>12244</v>
      </c>
      <c r="DU10" s="78">
        <v>0</v>
      </c>
      <c r="DV10" s="78">
        <v>29057</v>
      </c>
      <c r="DW10" s="59">
        <v>0</v>
      </c>
      <c r="DX10" s="78">
        <v>4007</v>
      </c>
      <c r="DY10" s="78">
        <v>9244</v>
      </c>
      <c r="DZ10" s="78">
        <v>0</v>
      </c>
      <c r="EA10" s="78">
        <v>12512</v>
      </c>
      <c r="EB10" s="78">
        <v>9761</v>
      </c>
      <c r="EC10" s="78">
        <v>1947</v>
      </c>
      <c r="ED10" s="78">
        <v>26505</v>
      </c>
      <c r="EE10" s="78">
        <v>22436</v>
      </c>
      <c r="EF10" s="78">
        <v>0</v>
      </c>
      <c r="EG10" s="78">
        <v>16630</v>
      </c>
      <c r="EH10" s="78">
        <v>2100</v>
      </c>
      <c r="EI10" s="78">
        <v>0</v>
      </c>
      <c r="EJ10" s="78">
        <v>0</v>
      </c>
      <c r="EK10" s="78">
        <v>0</v>
      </c>
      <c r="EL10" s="78">
        <v>15000</v>
      </c>
      <c r="EM10" s="78">
        <v>110</v>
      </c>
      <c r="EN10" s="78">
        <v>0</v>
      </c>
      <c r="EO10" s="78">
        <v>3000</v>
      </c>
      <c r="EP10" s="105">
        <v>8230.1199999988312</v>
      </c>
      <c r="EQ10" s="78">
        <v>4402</v>
      </c>
      <c r="ER10" s="59">
        <v>0</v>
      </c>
      <c r="ES10" s="78">
        <v>0</v>
      </c>
      <c r="ET10" s="78">
        <v>4500</v>
      </c>
      <c r="EU10" s="78">
        <v>1017</v>
      </c>
      <c r="EV10" s="78">
        <v>10651</v>
      </c>
      <c r="EW10" s="78">
        <v>4120</v>
      </c>
      <c r="EX10" s="79">
        <v>0</v>
      </c>
      <c r="EY10" s="78">
        <v>0</v>
      </c>
      <c r="EZ10" s="78">
        <v>0</v>
      </c>
      <c r="FA10" s="78">
        <v>11621</v>
      </c>
      <c r="FB10" s="78">
        <v>-89279</v>
      </c>
      <c r="FC10" s="59">
        <v>0</v>
      </c>
      <c r="FD10" s="78">
        <v>0</v>
      </c>
      <c r="FE10" s="78">
        <v>0</v>
      </c>
      <c r="FF10" s="78">
        <v>0</v>
      </c>
      <c r="FG10" s="78">
        <v>0</v>
      </c>
      <c r="FH10" s="78">
        <v>0</v>
      </c>
      <c r="FI10" s="59">
        <v>0</v>
      </c>
      <c r="FJ10" s="78">
        <v>0</v>
      </c>
      <c r="FK10" s="59">
        <v>0</v>
      </c>
      <c r="FL10" s="59">
        <v>0</v>
      </c>
      <c r="FM10" s="78">
        <v>0</v>
      </c>
      <c r="FN10" s="59">
        <v>0</v>
      </c>
      <c r="FO10" s="78">
        <v>0</v>
      </c>
      <c r="FP10" s="78">
        <v>0</v>
      </c>
      <c r="FQ10" s="59">
        <v>0</v>
      </c>
      <c r="FR10" s="73">
        <v>-79038.119999999457</v>
      </c>
      <c r="FS10" s="73">
        <v>0</v>
      </c>
      <c r="FT10" s="73">
        <v>-79038.119999999457</v>
      </c>
      <c r="FU10" s="73">
        <v>0</v>
      </c>
      <c r="FV10" s="73">
        <f t="shared" si="2"/>
        <v>-59551.12999999999</v>
      </c>
      <c r="FW10" s="74">
        <v>0</v>
      </c>
      <c r="FX10" s="73">
        <v>-59551.12999999999</v>
      </c>
      <c r="FY10" s="73">
        <v>0</v>
      </c>
      <c r="FZ10" s="73">
        <v>0</v>
      </c>
      <c r="GA10" s="73">
        <v>0</v>
      </c>
      <c r="GB10" s="73">
        <v>0</v>
      </c>
      <c r="GC10" s="80">
        <v>691680</v>
      </c>
      <c r="GD10" s="37">
        <f t="shared" si="3"/>
        <v>0</v>
      </c>
      <c r="GF10" s="50">
        <f t="shared" si="4"/>
        <v>691679.99999999942</v>
      </c>
      <c r="GG10" s="80">
        <v>691680</v>
      </c>
      <c r="GH10" s="37">
        <f t="shared" si="0"/>
        <v>770718.11999999883</v>
      </c>
      <c r="GI10" s="37">
        <f t="shared" si="5"/>
        <v>0</v>
      </c>
      <c r="GJ10" s="40" t="s">
        <v>305</v>
      </c>
      <c r="GK10" s="40" t="s">
        <v>61</v>
      </c>
      <c r="GL10">
        <v>672000.00000000023</v>
      </c>
      <c r="GM10" s="37">
        <f t="shared" si="6"/>
        <v>19679.999999999185</v>
      </c>
      <c r="GN10">
        <v>706371</v>
      </c>
      <c r="GO10" s="37">
        <f t="shared" si="7"/>
        <v>64347.119999998831</v>
      </c>
      <c r="GQ10">
        <v>672000</v>
      </c>
      <c r="GR10" s="37">
        <f t="shared" si="8"/>
        <v>19679.999999999418</v>
      </c>
    </row>
    <row r="11" spans="1:200" ht="15" x14ac:dyDescent="0.25">
      <c r="A11" s="60" t="s">
        <v>306</v>
      </c>
      <c r="B11" s="60" t="s">
        <v>62</v>
      </c>
      <c r="C11" s="73">
        <v>978029.15999999992</v>
      </c>
      <c r="D11" s="73">
        <v>71967.1899999999</v>
      </c>
      <c r="E11" s="73">
        <v>23134.879999999892</v>
      </c>
      <c r="F11" s="73">
        <v>0</v>
      </c>
      <c r="G11" s="73">
        <v>65213.889999999985</v>
      </c>
      <c r="H11" s="73">
        <v>190845.62999999998</v>
      </c>
      <c r="I11" s="73">
        <v>319070.60999999987</v>
      </c>
      <c r="J11" s="73">
        <v>0</v>
      </c>
      <c r="K11" s="73">
        <v>0</v>
      </c>
      <c r="L11" s="73">
        <v>19317.2599999999</v>
      </c>
      <c r="M11" s="73">
        <v>0</v>
      </c>
      <c r="N11" s="73">
        <v>70883.049999999901</v>
      </c>
      <c r="O11" s="73">
        <v>0</v>
      </c>
      <c r="P11" s="73">
        <v>69568.289999999804</v>
      </c>
      <c r="Q11" s="73">
        <v>137628.49999999991</v>
      </c>
      <c r="R11" s="73">
        <v>0</v>
      </c>
      <c r="S11" s="73">
        <v>32610.629999999888</v>
      </c>
      <c r="T11" s="73">
        <v>13718.049999999886</v>
      </c>
      <c r="U11" s="73">
        <v>341.86</v>
      </c>
      <c r="V11" s="73">
        <v>50970.189999999981</v>
      </c>
      <c r="W11" s="73">
        <v>46179.9399999999</v>
      </c>
      <c r="X11" s="73">
        <v>23941.25</v>
      </c>
      <c r="Y11" s="73">
        <v>15228.519999999979</v>
      </c>
      <c r="Z11" s="73">
        <v>5052.46</v>
      </c>
      <c r="AA11" s="73">
        <v>73.56</v>
      </c>
      <c r="AB11" s="73">
        <v>651.39999999999895</v>
      </c>
      <c r="AC11" s="73">
        <v>0</v>
      </c>
      <c r="AD11" s="73">
        <v>25111.72</v>
      </c>
      <c r="AE11" s="73">
        <v>0</v>
      </c>
      <c r="AF11" s="73">
        <v>0</v>
      </c>
      <c r="AG11" s="73">
        <v>2112.88</v>
      </c>
      <c r="AH11" s="73">
        <v>0</v>
      </c>
      <c r="AI11" s="73">
        <v>4735.91</v>
      </c>
      <c r="AJ11" s="73">
        <v>0</v>
      </c>
      <c r="AK11" s="73">
        <v>0</v>
      </c>
      <c r="AL11" s="73">
        <v>2716.17</v>
      </c>
      <c r="AM11" s="73">
        <v>1328.88</v>
      </c>
      <c r="AN11" s="73">
        <v>7667.0399999999991</v>
      </c>
      <c r="AO11" s="73">
        <v>9621.7800000000007</v>
      </c>
      <c r="AP11" s="73">
        <v>0</v>
      </c>
      <c r="AQ11" s="73">
        <v>625.67000000000007</v>
      </c>
      <c r="AR11" s="73">
        <v>0</v>
      </c>
      <c r="AS11" s="73">
        <v>17527.819999999898</v>
      </c>
      <c r="AT11" s="73">
        <v>-5951.0637394565274</v>
      </c>
      <c r="AU11" s="73">
        <v>0</v>
      </c>
      <c r="AV11" s="73">
        <v>-999.05999999999904</v>
      </c>
      <c r="AW11" s="73">
        <v>0</v>
      </c>
      <c r="AX11" s="73">
        <v>-26234.02</v>
      </c>
      <c r="AY11" s="74">
        <v>-441672.93626054347</v>
      </c>
      <c r="AZ11" s="73">
        <v>0</v>
      </c>
      <c r="BA11" s="73">
        <v>0</v>
      </c>
      <c r="BB11" s="73">
        <v>-4848.6899999999896</v>
      </c>
      <c r="BC11" s="73">
        <v>0</v>
      </c>
      <c r="BD11" s="73">
        <v>0</v>
      </c>
      <c r="BE11" s="73">
        <v>0</v>
      </c>
      <c r="BF11" s="73">
        <v>-110268.42</v>
      </c>
      <c r="BG11" s="73">
        <v>0</v>
      </c>
      <c r="BH11" s="73">
        <v>0</v>
      </c>
      <c r="BI11" s="73">
        <v>0</v>
      </c>
      <c r="BJ11" s="73">
        <v>0</v>
      </c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60"/>
      <c r="BW11" s="60"/>
      <c r="BX11" s="59"/>
      <c r="BY11" s="59"/>
      <c r="BZ11" s="59"/>
      <c r="CA11" s="59"/>
      <c r="CB11" s="59"/>
      <c r="CC11" s="59"/>
      <c r="CD11" s="59"/>
      <c r="CE11" s="59"/>
      <c r="CF11" s="73">
        <v>23941.25</v>
      </c>
      <c r="CG11" s="59"/>
      <c r="CH11" s="59"/>
      <c r="CI11" s="59"/>
      <c r="CJ11" s="59"/>
      <c r="CK11" s="59"/>
      <c r="CL11" s="59"/>
      <c r="CM11" s="59"/>
      <c r="CN11" s="59"/>
      <c r="CO11" s="59"/>
      <c r="CP11" s="75">
        <f t="shared" si="1"/>
        <v>1591958.75</v>
      </c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78">
        <v>959239</v>
      </c>
      <c r="DL11" s="78">
        <v>0</v>
      </c>
      <c r="DM11" s="78">
        <v>113159</v>
      </c>
      <c r="DN11" s="78">
        <v>0</v>
      </c>
      <c r="DO11" s="78">
        <v>39375</v>
      </c>
      <c r="DP11" s="78">
        <v>231974</v>
      </c>
      <c r="DQ11" s="78">
        <v>323239</v>
      </c>
      <c r="DR11" s="78">
        <v>0</v>
      </c>
      <c r="DS11" s="78">
        <v>0</v>
      </c>
      <c r="DT11" s="78">
        <v>24658</v>
      </c>
      <c r="DU11" s="78">
        <v>0</v>
      </c>
      <c r="DV11" s="78">
        <v>68715</v>
      </c>
      <c r="DW11" s="59">
        <v>0</v>
      </c>
      <c r="DX11" s="78">
        <v>9143</v>
      </c>
      <c r="DY11" s="78">
        <v>60263</v>
      </c>
      <c r="DZ11" s="78">
        <v>0</v>
      </c>
      <c r="EA11" s="78">
        <v>32705</v>
      </c>
      <c r="EB11" s="78">
        <v>11235</v>
      </c>
      <c r="EC11" s="78">
        <v>2216</v>
      </c>
      <c r="ED11" s="78">
        <v>56828</v>
      </c>
      <c r="EE11" s="78">
        <v>43764</v>
      </c>
      <c r="EF11" s="78">
        <v>23941.25</v>
      </c>
      <c r="EG11" s="78">
        <v>27161</v>
      </c>
      <c r="EH11" s="78">
        <v>5683</v>
      </c>
      <c r="EI11" s="78">
        <v>0</v>
      </c>
      <c r="EJ11" s="78">
        <v>100</v>
      </c>
      <c r="EK11" s="78">
        <v>0</v>
      </c>
      <c r="EL11" s="78">
        <v>30000</v>
      </c>
      <c r="EM11" s="78">
        <v>3812</v>
      </c>
      <c r="EN11" s="78">
        <v>0</v>
      </c>
      <c r="EO11" s="78">
        <v>1260</v>
      </c>
      <c r="EP11" s="105">
        <v>42820.002499998314</v>
      </c>
      <c r="EQ11" s="78">
        <v>758</v>
      </c>
      <c r="ER11" s="59">
        <v>0</v>
      </c>
      <c r="ES11" s="78">
        <v>0</v>
      </c>
      <c r="ET11" s="78">
        <v>2000</v>
      </c>
      <c r="EU11" s="78">
        <v>1500</v>
      </c>
      <c r="EV11" s="78">
        <v>900</v>
      </c>
      <c r="EW11" s="78">
        <v>9193</v>
      </c>
      <c r="EX11" s="79">
        <v>0</v>
      </c>
      <c r="EY11" s="78">
        <v>0</v>
      </c>
      <c r="EZ11" s="78">
        <v>0</v>
      </c>
      <c r="FA11" s="78">
        <v>18039</v>
      </c>
      <c r="FB11" s="78">
        <v>-370651</v>
      </c>
      <c r="FC11" s="59">
        <v>0</v>
      </c>
      <c r="FD11" s="78">
        <v>0</v>
      </c>
      <c r="FE11" s="78">
        <v>0</v>
      </c>
      <c r="FF11" s="78">
        <v>0</v>
      </c>
      <c r="FG11" s="78">
        <v>0</v>
      </c>
      <c r="FH11" s="78">
        <v>0</v>
      </c>
      <c r="FI11" s="59">
        <v>0</v>
      </c>
      <c r="FJ11" s="78">
        <v>0</v>
      </c>
      <c r="FK11" s="59">
        <v>0</v>
      </c>
      <c r="FL11" s="59">
        <v>0</v>
      </c>
      <c r="FM11" s="78">
        <v>0</v>
      </c>
      <c r="FN11" s="59">
        <v>0</v>
      </c>
      <c r="FO11" s="78">
        <v>0</v>
      </c>
      <c r="FP11" s="78">
        <v>0</v>
      </c>
      <c r="FQ11" s="59">
        <v>0</v>
      </c>
      <c r="FR11" s="73">
        <v>-157129.2525</v>
      </c>
      <c r="FS11" s="73">
        <v>0</v>
      </c>
      <c r="FT11" s="73">
        <v>-157129.2525</v>
      </c>
      <c r="FU11" s="73">
        <v>0</v>
      </c>
      <c r="FV11" s="73">
        <f t="shared" si="2"/>
        <v>-46860.83</v>
      </c>
      <c r="FW11" s="74">
        <v>0</v>
      </c>
      <c r="FX11" s="73">
        <v>-46860.83</v>
      </c>
      <c r="FY11" s="73">
        <v>0</v>
      </c>
      <c r="FZ11" s="73">
        <v>0</v>
      </c>
      <c r="GA11" s="73">
        <v>0</v>
      </c>
      <c r="GB11" s="73">
        <v>0</v>
      </c>
      <c r="GC11" s="80">
        <v>1615900</v>
      </c>
      <c r="GD11" s="37">
        <f t="shared" si="3"/>
        <v>0</v>
      </c>
      <c r="GF11" s="50">
        <f t="shared" si="4"/>
        <v>1615899.9999999984</v>
      </c>
      <c r="GG11" s="80">
        <v>1615900</v>
      </c>
      <c r="GH11" s="37">
        <f t="shared" si="0"/>
        <v>1773029.2524999985</v>
      </c>
      <c r="GI11" s="37">
        <f t="shared" si="5"/>
        <v>0</v>
      </c>
      <c r="GJ11" s="40" t="s">
        <v>306</v>
      </c>
      <c r="GK11" s="40" t="s">
        <v>62</v>
      </c>
      <c r="GL11">
        <v>1532101.3399999999</v>
      </c>
      <c r="GM11" s="37">
        <f t="shared" si="6"/>
        <v>83798.659999998519</v>
      </c>
      <c r="GN11">
        <v>1621379</v>
      </c>
      <c r="GO11" s="37">
        <f t="shared" si="7"/>
        <v>151650.25249999855</v>
      </c>
      <c r="GQ11">
        <v>1532101.34</v>
      </c>
      <c r="GR11" s="37">
        <f t="shared" si="8"/>
        <v>83798.659999998286</v>
      </c>
    </row>
    <row r="12" spans="1:200" ht="15" x14ac:dyDescent="0.25">
      <c r="A12" s="60" t="s">
        <v>307</v>
      </c>
      <c r="B12" s="60" t="s">
        <v>63</v>
      </c>
      <c r="C12" s="73">
        <v>1015411.1599999989</v>
      </c>
      <c r="D12" s="73">
        <v>68563.61</v>
      </c>
      <c r="E12" s="73">
        <v>0</v>
      </c>
      <c r="F12" s="73">
        <v>11129.749999999991</v>
      </c>
      <c r="G12" s="73">
        <v>58311.439999999886</v>
      </c>
      <c r="H12" s="73">
        <v>84269.21</v>
      </c>
      <c r="I12" s="73">
        <v>343863.87999999896</v>
      </c>
      <c r="J12" s="73">
        <v>0</v>
      </c>
      <c r="K12" s="73">
        <v>0</v>
      </c>
      <c r="L12" s="73">
        <v>16998.869999999901</v>
      </c>
      <c r="M12" s="73">
        <v>0</v>
      </c>
      <c r="N12" s="73">
        <v>50913.22</v>
      </c>
      <c r="O12" s="73">
        <v>0</v>
      </c>
      <c r="P12" s="73">
        <v>8794.8599999999897</v>
      </c>
      <c r="Q12" s="73">
        <v>37341.979999999989</v>
      </c>
      <c r="R12" s="73">
        <v>0</v>
      </c>
      <c r="S12" s="73">
        <v>17449.689999999999</v>
      </c>
      <c r="T12" s="73">
        <v>11240.779999999979</v>
      </c>
      <c r="U12" s="73">
        <v>0</v>
      </c>
      <c r="V12" s="73">
        <v>41921.839999999997</v>
      </c>
      <c r="W12" s="73">
        <v>43847.159999999902</v>
      </c>
      <c r="X12" s="73">
        <v>19393.75</v>
      </c>
      <c r="Y12" s="73">
        <v>6223.75</v>
      </c>
      <c r="Z12" s="73">
        <v>4687.18</v>
      </c>
      <c r="AA12" s="73">
        <v>0</v>
      </c>
      <c r="AB12" s="73">
        <v>0</v>
      </c>
      <c r="AC12" s="73">
        <v>0</v>
      </c>
      <c r="AD12" s="73">
        <v>10041.86</v>
      </c>
      <c r="AE12" s="73">
        <v>325.64999999999901</v>
      </c>
      <c r="AF12" s="73">
        <v>0</v>
      </c>
      <c r="AG12" s="73">
        <v>0</v>
      </c>
      <c r="AH12" s="73">
        <v>0</v>
      </c>
      <c r="AI12" s="73">
        <v>10484.65</v>
      </c>
      <c r="AJ12" s="73">
        <v>0</v>
      </c>
      <c r="AK12" s="73">
        <v>0</v>
      </c>
      <c r="AL12" s="73">
        <v>16488.98</v>
      </c>
      <c r="AM12" s="73">
        <v>554.15999999999894</v>
      </c>
      <c r="AN12" s="73">
        <v>7687.7399999999898</v>
      </c>
      <c r="AO12" s="73">
        <v>3576.29</v>
      </c>
      <c r="AP12" s="73">
        <v>0</v>
      </c>
      <c r="AQ12" s="73">
        <v>65</v>
      </c>
      <c r="AR12" s="73">
        <v>0</v>
      </c>
      <c r="AS12" s="73">
        <v>15422.889999999989</v>
      </c>
      <c r="AT12" s="73">
        <v>-49326.677266272833</v>
      </c>
      <c r="AU12" s="73">
        <v>0</v>
      </c>
      <c r="AV12" s="73">
        <v>-35576.669999999896</v>
      </c>
      <c r="AW12" s="73">
        <v>-6430</v>
      </c>
      <c r="AX12" s="73">
        <v>-13281</v>
      </c>
      <c r="AY12" s="74">
        <v>-301555.36273372715</v>
      </c>
      <c r="AZ12" s="73">
        <v>0</v>
      </c>
      <c r="BA12" s="73">
        <v>0</v>
      </c>
      <c r="BB12" s="73">
        <v>-5000</v>
      </c>
      <c r="BC12" s="73">
        <v>-470.87</v>
      </c>
      <c r="BD12" s="73">
        <v>470.87</v>
      </c>
      <c r="BE12" s="73">
        <v>0</v>
      </c>
      <c r="BF12" s="73">
        <v>-40269.639999999898</v>
      </c>
      <c r="BG12" s="73">
        <v>0</v>
      </c>
      <c r="BH12" s="73">
        <v>0</v>
      </c>
      <c r="BI12" s="73">
        <v>0</v>
      </c>
      <c r="BJ12" s="73">
        <v>0</v>
      </c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60"/>
      <c r="BW12" s="60"/>
      <c r="BX12" s="59"/>
      <c r="BY12" s="59"/>
      <c r="BZ12" s="59"/>
      <c r="CA12" s="59"/>
      <c r="CB12" s="59"/>
      <c r="CC12" s="59"/>
      <c r="CD12" s="59"/>
      <c r="CE12" s="59"/>
      <c r="CF12" s="73">
        <v>19393.75</v>
      </c>
      <c r="CG12" s="59"/>
      <c r="CH12" s="59"/>
      <c r="CI12" s="59"/>
      <c r="CJ12" s="59"/>
      <c r="CK12" s="59"/>
      <c r="CL12" s="59"/>
      <c r="CM12" s="59"/>
      <c r="CN12" s="59"/>
      <c r="CO12" s="59"/>
      <c r="CP12" s="75">
        <f t="shared" si="1"/>
        <v>1434176.25</v>
      </c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78">
        <v>1024653</v>
      </c>
      <c r="DL12" s="78">
        <v>68972</v>
      </c>
      <c r="DM12" s="78">
        <v>0</v>
      </c>
      <c r="DN12" s="78">
        <v>0</v>
      </c>
      <c r="DO12" s="78">
        <v>37829</v>
      </c>
      <c r="DP12" s="78">
        <v>54947</v>
      </c>
      <c r="DQ12" s="78">
        <v>361422</v>
      </c>
      <c r="DR12" s="78">
        <v>0</v>
      </c>
      <c r="DS12" s="78">
        <v>0</v>
      </c>
      <c r="DT12" s="78">
        <v>24031</v>
      </c>
      <c r="DU12" s="78">
        <v>0</v>
      </c>
      <c r="DV12" s="78">
        <v>54584</v>
      </c>
      <c r="DW12" s="59">
        <v>0</v>
      </c>
      <c r="DX12" s="78">
        <v>12489</v>
      </c>
      <c r="DY12" s="78">
        <v>25321</v>
      </c>
      <c r="DZ12" s="78">
        <v>0</v>
      </c>
      <c r="EA12" s="78">
        <v>17102</v>
      </c>
      <c r="EB12" s="78">
        <v>12540</v>
      </c>
      <c r="EC12" s="78">
        <v>0</v>
      </c>
      <c r="ED12" s="78">
        <v>44927</v>
      </c>
      <c r="EE12" s="78">
        <v>46300</v>
      </c>
      <c r="EF12" s="78">
        <v>19393.75</v>
      </c>
      <c r="EG12" s="78">
        <v>22636</v>
      </c>
      <c r="EH12" s="78">
        <v>4725</v>
      </c>
      <c r="EI12" s="78">
        <v>0</v>
      </c>
      <c r="EJ12" s="78">
        <v>0</v>
      </c>
      <c r="EK12" s="78">
        <v>0</v>
      </c>
      <c r="EL12" s="78">
        <v>12000</v>
      </c>
      <c r="EM12" s="78">
        <v>554</v>
      </c>
      <c r="EN12" s="78">
        <v>0</v>
      </c>
      <c r="EO12" s="78">
        <v>4000</v>
      </c>
      <c r="EP12" s="105">
        <v>20578.597499998752</v>
      </c>
      <c r="EQ12" s="78">
        <v>3483</v>
      </c>
      <c r="ER12" s="59">
        <v>0</v>
      </c>
      <c r="ES12" s="78">
        <v>0</v>
      </c>
      <c r="ET12" s="78">
        <v>4000</v>
      </c>
      <c r="EU12" s="78">
        <v>1013</v>
      </c>
      <c r="EV12" s="78">
        <v>5200</v>
      </c>
      <c r="EW12" s="78">
        <v>5250</v>
      </c>
      <c r="EX12" s="79">
        <v>0</v>
      </c>
      <c r="EY12" s="78">
        <v>0</v>
      </c>
      <c r="EZ12" s="78">
        <v>0</v>
      </c>
      <c r="FA12" s="78">
        <v>17009</v>
      </c>
      <c r="FB12" s="78">
        <v>-201023</v>
      </c>
      <c r="FC12" s="59">
        <v>0</v>
      </c>
      <c r="FD12" s="78">
        <v>0</v>
      </c>
      <c r="FE12" s="78">
        <v>-3800</v>
      </c>
      <c r="FF12" s="78">
        <v>0</v>
      </c>
      <c r="FG12" s="78">
        <v>0</v>
      </c>
      <c r="FH12" s="78">
        <v>0</v>
      </c>
      <c r="FI12" s="59">
        <v>0</v>
      </c>
      <c r="FJ12" s="78">
        <v>-17400</v>
      </c>
      <c r="FK12" s="59">
        <v>0</v>
      </c>
      <c r="FL12" s="59">
        <v>0</v>
      </c>
      <c r="FM12" s="78">
        <v>0</v>
      </c>
      <c r="FN12" s="59">
        <v>0</v>
      </c>
      <c r="FO12" s="78">
        <v>0</v>
      </c>
      <c r="FP12" s="78">
        <v>0</v>
      </c>
      <c r="FQ12" s="59">
        <v>0</v>
      </c>
      <c r="FR12" s="73">
        <v>-238253.65750000096</v>
      </c>
      <c r="FS12" s="73">
        <v>-9087.31</v>
      </c>
      <c r="FT12" s="73">
        <v>-229166.34750000096</v>
      </c>
      <c r="FU12" s="73">
        <v>0</v>
      </c>
      <c r="FV12" s="73">
        <f t="shared" si="2"/>
        <v>-198454.89</v>
      </c>
      <c r="FW12" s="74">
        <v>-9558.18</v>
      </c>
      <c r="FX12" s="73">
        <v>-188896.71000000002</v>
      </c>
      <c r="FY12" s="73">
        <v>0</v>
      </c>
      <c r="FZ12" s="73">
        <v>0</v>
      </c>
      <c r="GA12" s="73">
        <v>0</v>
      </c>
      <c r="GB12" s="73">
        <v>0</v>
      </c>
      <c r="GC12" s="80">
        <v>1453570</v>
      </c>
      <c r="GD12" s="37">
        <f t="shared" si="3"/>
        <v>-470.8700000000008</v>
      </c>
      <c r="GF12" s="50">
        <f t="shared" si="4"/>
        <v>1453569.9999999977</v>
      </c>
      <c r="GG12" s="80">
        <v>1453570</v>
      </c>
      <c r="GH12" s="37">
        <f t="shared" si="0"/>
        <v>1682736.3474999988</v>
      </c>
      <c r="GI12" s="37">
        <f t="shared" si="5"/>
        <v>0</v>
      </c>
      <c r="GJ12" s="40" t="s">
        <v>307</v>
      </c>
      <c r="GK12" s="40" t="s">
        <v>63</v>
      </c>
      <c r="GL12">
        <v>1336061.0899999996</v>
      </c>
      <c r="GM12" s="37">
        <f t="shared" si="6"/>
        <v>117508.90999999805</v>
      </c>
      <c r="GN12">
        <v>1473546</v>
      </c>
      <c r="GO12" s="37">
        <f t="shared" si="7"/>
        <v>209190.34749999875</v>
      </c>
      <c r="GQ12">
        <v>1336061.0900000008</v>
      </c>
      <c r="GR12" s="37">
        <f t="shared" si="8"/>
        <v>117508.90999999689</v>
      </c>
    </row>
    <row r="13" spans="1:200" ht="15" x14ac:dyDescent="0.25">
      <c r="A13" s="60" t="s">
        <v>308</v>
      </c>
      <c r="B13" s="60" t="s">
        <v>132</v>
      </c>
      <c r="C13" s="73">
        <v>597203.75999999896</v>
      </c>
      <c r="D13" s="73">
        <v>0</v>
      </c>
      <c r="E13" s="73">
        <v>0</v>
      </c>
      <c r="F13" s="73">
        <v>0</v>
      </c>
      <c r="G13" s="73">
        <v>21211.47</v>
      </c>
      <c r="H13" s="73">
        <v>0</v>
      </c>
      <c r="I13" s="73">
        <v>185346.34999999989</v>
      </c>
      <c r="J13" s="73">
        <v>0</v>
      </c>
      <c r="K13" s="73">
        <v>0</v>
      </c>
      <c r="L13" s="73">
        <v>29262.19999999999</v>
      </c>
      <c r="M13" s="73">
        <v>0</v>
      </c>
      <c r="N13" s="73">
        <v>23496.419999999991</v>
      </c>
      <c r="O13" s="73">
        <v>0</v>
      </c>
      <c r="P13" s="73">
        <v>3420.6399999999899</v>
      </c>
      <c r="Q13" s="73">
        <v>70263.42</v>
      </c>
      <c r="R13" s="73">
        <v>0</v>
      </c>
      <c r="S13" s="73">
        <v>28380.459999999992</v>
      </c>
      <c r="T13" s="73">
        <v>13391.659999999991</v>
      </c>
      <c r="U13" s="73">
        <v>2843.82</v>
      </c>
      <c r="V13" s="73">
        <v>27266.759999999987</v>
      </c>
      <c r="W13" s="73">
        <v>28104.959999999901</v>
      </c>
      <c r="X13" s="73">
        <v>0</v>
      </c>
      <c r="Y13" s="73">
        <v>20919.959999999897</v>
      </c>
      <c r="Z13" s="73">
        <v>3889.4899999999898</v>
      </c>
      <c r="AA13" s="73">
        <v>17830.109999999902</v>
      </c>
      <c r="AB13" s="73">
        <v>0</v>
      </c>
      <c r="AC13" s="73">
        <v>0</v>
      </c>
      <c r="AD13" s="73">
        <v>20066.240000000002</v>
      </c>
      <c r="AE13" s="73">
        <v>6016.8499999999894</v>
      </c>
      <c r="AF13" s="73">
        <v>0</v>
      </c>
      <c r="AG13" s="73">
        <v>3321.5799999999899</v>
      </c>
      <c r="AH13" s="73">
        <v>0</v>
      </c>
      <c r="AI13" s="73">
        <v>6944.0199999999986</v>
      </c>
      <c r="AJ13" s="73">
        <v>0</v>
      </c>
      <c r="AK13" s="73">
        <v>0</v>
      </c>
      <c r="AL13" s="73">
        <v>2411.1799999999898</v>
      </c>
      <c r="AM13" s="73">
        <v>1171.19</v>
      </c>
      <c r="AN13" s="73">
        <v>24925.739999999998</v>
      </c>
      <c r="AO13" s="73">
        <v>6974.21</v>
      </c>
      <c r="AP13" s="73">
        <v>0</v>
      </c>
      <c r="AQ13" s="73">
        <v>1367.72</v>
      </c>
      <c r="AR13" s="73">
        <v>0</v>
      </c>
      <c r="AS13" s="73">
        <v>12694.819999999989</v>
      </c>
      <c r="AT13" s="73">
        <v>-15171.855697243329</v>
      </c>
      <c r="AU13" s="73">
        <v>0</v>
      </c>
      <c r="AV13" s="73">
        <v>-13150.059999999899</v>
      </c>
      <c r="AW13" s="73">
        <v>-250</v>
      </c>
      <c r="AX13" s="73">
        <v>-3001.46</v>
      </c>
      <c r="AY13" s="74">
        <v>-176763.17430275667</v>
      </c>
      <c r="AZ13" s="73">
        <v>0</v>
      </c>
      <c r="BA13" s="73">
        <v>0</v>
      </c>
      <c r="BB13" s="73">
        <v>-3735</v>
      </c>
      <c r="BC13" s="73">
        <v>0</v>
      </c>
      <c r="BD13" s="73">
        <v>0</v>
      </c>
      <c r="BE13" s="73">
        <v>0</v>
      </c>
      <c r="BF13" s="73">
        <v>-109113.48</v>
      </c>
      <c r="BG13" s="73">
        <v>0</v>
      </c>
      <c r="BH13" s="73">
        <v>0</v>
      </c>
      <c r="BI13" s="73">
        <v>0</v>
      </c>
      <c r="BJ13" s="73">
        <v>0</v>
      </c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60"/>
      <c r="BW13" s="60"/>
      <c r="BX13" s="59"/>
      <c r="BY13" s="59"/>
      <c r="BZ13" s="59"/>
      <c r="CA13" s="59"/>
      <c r="CB13" s="59"/>
      <c r="CC13" s="59"/>
      <c r="CD13" s="59"/>
      <c r="CE13" s="59"/>
      <c r="CF13" s="73">
        <v>0</v>
      </c>
      <c r="CG13" s="59"/>
      <c r="CH13" s="59"/>
      <c r="CI13" s="59"/>
      <c r="CJ13" s="59"/>
      <c r="CK13" s="59"/>
      <c r="CL13" s="59"/>
      <c r="CM13" s="59"/>
      <c r="CN13" s="59"/>
      <c r="CO13" s="59"/>
      <c r="CP13" s="75">
        <f t="shared" si="1"/>
        <v>837540</v>
      </c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78">
        <v>606626</v>
      </c>
      <c r="DL13" s="78">
        <v>0</v>
      </c>
      <c r="DM13" s="78">
        <v>0</v>
      </c>
      <c r="DN13" s="78">
        <v>0</v>
      </c>
      <c r="DO13" s="78">
        <v>21163</v>
      </c>
      <c r="DP13" s="78">
        <v>0</v>
      </c>
      <c r="DQ13" s="78">
        <v>199879</v>
      </c>
      <c r="DR13" s="78">
        <v>0</v>
      </c>
      <c r="DS13" s="78">
        <v>0</v>
      </c>
      <c r="DT13" s="78">
        <v>29669</v>
      </c>
      <c r="DU13" s="78">
        <v>0</v>
      </c>
      <c r="DV13" s="78">
        <v>27283</v>
      </c>
      <c r="DW13" s="59">
        <v>0</v>
      </c>
      <c r="DX13" s="78">
        <v>7000</v>
      </c>
      <c r="DY13" s="78">
        <v>35200</v>
      </c>
      <c r="DZ13" s="78">
        <v>0</v>
      </c>
      <c r="EA13" s="78">
        <v>27281</v>
      </c>
      <c r="EB13" s="78">
        <v>12501</v>
      </c>
      <c r="EC13" s="78">
        <v>2531</v>
      </c>
      <c r="ED13" s="78">
        <v>29967</v>
      </c>
      <c r="EE13" s="78">
        <v>36135</v>
      </c>
      <c r="EF13" s="78">
        <v>0</v>
      </c>
      <c r="EG13" s="78">
        <v>26618</v>
      </c>
      <c r="EH13" s="78">
        <v>3066</v>
      </c>
      <c r="EI13" s="78">
        <v>0</v>
      </c>
      <c r="EJ13" s="78">
        <v>0</v>
      </c>
      <c r="EK13" s="78">
        <v>0</v>
      </c>
      <c r="EL13" s="78">
        <v>30100</v>
      </c>
      <c r="EM13" s="78">
        <v>12000</v>
      </c>
      <c r="EN13" s="78">
        <v>0</v>
      </c>
      <c r="EO13" s="78">
        <v>2258</v>
      </c>
      <c r="EP13" s="105">
        <v>-162931.41000000073</v>
      </c>
      <c r="EQ13" s="78">
        <v>3843</v>
      </c>
      <c r="ER13" s="59">
        <v>0</v>
      </c>
      <c r="ES13" s="78">
        <v>0</v>
      </c>
      <c r="ET13" s="78">
        <v>4000</v>
      </c>
      <c r="EU13" s="78">
        <v>2200</v>
      </c>
      <c r="EV13" s="78">
        <v>11873</v>
      </c>
      <c r="EW13" s="78">
        <v>7560</v>
      </c>
      <c r="EX13" s="79">
        <v>0</v>
      </c>
      <c r="EY13" s="78">
        <v>0</v>
      </c>
      <c r="EZ13" s="78">
        <v>0</v>
      </c>
      <c r="FA13" s="78">
        <v>19887</v>
      </c>
      <c r="FB13" s="78">
        <v>-147118</v>
      </c>
      <c r="FC13" s="59">
        <v>0</v>
      </c>
      <c r="FD13" s="78">
        <v>0</v>
      </c>
      <c r="FE13" s="78">
        <v>0</v>
      </c>
      <c r="FF13" s="78">
        <v>0</v>
      </c>
      <c r="FG13" s="78">
        <v>0</v>
      </c>
      <c r="FH13" s="78">
        <v>0</v>
      </c>
      <c r="FI13" s="59">
        <v>0</v>
      </c>
      <c r="FJ13" s="78">
        <v>0</v>
      </c>
      <c r="FK13" s="59">
        <v>0</v>
      </c>
      <c r="FL13" s="59">
        <v>0</v>
      </c>
      <c r="FM13" s="78">
        <v>0</v>
      </c>
      <c r="FN13" s="59">
        <v>0</v>
      </c>
      <c r="FO13" s="78">
        <v>0</v>
      </c>
      <c r="FP13" s="78">
        <v>0</v>
      </c>
      <c r="FQ13" s="59">
        <v>0</v>
      </c>
      <c r="FR13" s="73">
        <v>-11050.590000000491</v>
      </c>
      <c r="FS13" s="73">
        <v>0</v>
      </c>
      <c r="FT13" s="73">
        <v>-11050.590000000491</v>
      </c>
      <c r="FU13" s="73">
        <v>0</v>
      </c>
      <c r="FV13" s="73">
        <f t="shared" si="2"/>
        <v>98062.89</v>
      </c>
      <c r="FW13" s="74">
        <v>0</v>
      </c>
      <c r="FX13" s="73">
        <v>98062.89</v>
      </c>
      <c r="FY13" s="73">
        <v>0</v>
      </c>
      <c r="FZ13" s="73">
        <v>0</v>
      </c>
      <c r="GA13" s="73">
        <v>0</v>
      </c>
      <c r="GB13" s="73">
        <v>0</v>
      </c>
      <c r="GC13" s="80">
        <v>837540</v>
      </c>
      <c r="GD13" s="37">
        <f t="shared" si="3"/>
        <v>0</v>
      </c>
      <c r="GF13" s="50">
        <f t="shared" si="4"/>
        <v>837539.99999999872</v>
      </c>
      <c r="GG13" s="80">
        <v>837540</v>
      </c>
      <c r="GH13" s="37">
        <f t="shared" si="0"/>
        <v>848590.58999999927</v>
      </c>
      <c r="GI13" s="37">
        <f t="shared" si="5"/>
        <v>0</v>
      </c>
      <c r="GJ13" s="40" t="s">
        <v>308</v>
      </c>
      <c r="GK13" s="40" t="s">
        <v>132</v>
      </c>
      <c r="GL13">
        <v>739930</v>
      </c>
      <c r="GM13" s="37">
        <f t="shared" si="6"/>
        <v>97609.999999998719</v>
      </c>
      <c r="GN13">
        <v>783685</v>
      </c>
      <c r="GO13" s="37">
        <f t="shared" si="7"/>
        <v>64905.589999999269</v>
      </c>
      <c r="GQ13">
        <v>739929.99999999977</v>
      </c>
      <c r="GR13" s="37">
        <f t="shared" si="8"/>
        <v>97609.999999998952</v>
      </c>
    </row>
    <row r="14" spans="1:200" ht="15" x14ac:dyDescent="0.25">
      <c r="A14" s="60" t="s">
        <v>309</v>
      </c>
      <c r="B14" s="60" t="s">
        <v>64</v>
      </c>
      <c r="C14" s="73">
        <v>604325.09000000008</v>
      </c>
      <c r="D14" s="73">
        <v>0</v>
      </c>
      <c r="E14" s="73">
        <v>0</v>
      </c>
      <c r="F14" s="73">
        <v>0</v>
      </c>
      <c r="G14" s="73">
        <v>76701.139999999781</v>
      </c>
      <c r="H14" s="73">
        <v>0</v>
      </c>
      <c r="I14" s="73">
        <v>323758.0199999999</v>
      </c>
      <c r="J14" s="73">
        <v>0</v>
      </c>
      <c r="K14" s="73">
        <v>0</v>
      </c>
      <c r="L14" s="73">
        <v>19528.01999999999</v>
      </c>
      <c r="M14" s="73">
        <v>0</v>
      </c>
      <c r="N14" s="73">
        <v>34140.199999999903</v>
      </c>
      <c r="O14" s="73">
        <v>0</v>
      </c>
      <c r="P14" s="73">
        <v>3450</v>
      </c>
      <c r="Q14" s="73">
        <v>53522.95999999989</v>
      </c>
      <c r="R14" s="73">
        <v>0</v>
      </c>
      <c r="S14" s="73">
        <v>14659.18</v>
      </c>
      <c r="T14" s="73">
        <v>9531.8499999999985</v>
      </c>
      <c r="U14" s="73">
        <v>2943.7199999999898</v>
      </c>
      <c r="V14" s="73">
        <v>36686.53</v>
      </c>
      <c r="W14" s="73">
        <v>23201.190000000002</v>
      </c>
      <c r="X14" s="73">
        <v>22336.25</v>
      </c>
      <c r="Y14" s="73">
        <v>11513.54999999999</v>
      </c>
      <c r="Z14" s="73">
        <v>3312.94</v>
      </c>
      <c r="AA14" s="73">
        <v>1629</v>
      </c>
      <c r="AB14" s="73">
        <v>0</v>
      </c>
      <c r="AC14" s="73">
        <v>1359.6799999999989</v>
      </c>
      <c r="AD14" s="73">
        <v>18574.16</v>
      </c>
      <c r="AE14" s="73">
        <v>-1471.21</v>
      </c>
      <c r="AF14" s="73">
        <v>0</v>
      </c>
      <c r="AG14" s="73">
        <v>3927.0599999999899</v>
      </c>
      <c r="AH14" s="73">
        <v>0</v>
      </c>
      <c r="AI14" s="73">
        <v>9104.1199999999899</v>
      </c>
      <c r="AJ14" s="73">
        <v>0</v>
      </c>
      <c r="AK14" s="73">
        <v>0</v>
      </c>
      <c r="AL14" s="73">
        <v>5214.6000000000004</v>
      </c>
      <c r="AM14" s="73">
        <v>1081.21</v>
      </c>
      <c r="AN14" s="73">
        <v>464</v>
      </c>
      <c r="AO14" s="73">
        <v>1475.99</v>
      </c>
      <c r="AP14" s="73">
        <v>0</v>
      </c>
      <c r="AQ14" s="73">
        <v>130</v>
      </c>
      <c r="AR14" s="73">
        <v>0</v>
      </c>
      <c r="AS14" s="73">
        <v>13207.25</v>
      </c>
      <c r="AT14" s="73">
        <v>-63112.602667590021</v>
      </c>
      <c r="AU14" s="73">
        <v>0</v>
      </c>
      <c r="AV14" s="73">
        <v>-5236.75</v>
      </c>
      <c r="AW14" s="73">
        <v>0</v>
      </c>
      <c r="AX14" s="73">
        <v>-31759</v>
      </c>
      <c r="AY14" s="74">
        <v>-270590.94733240991</v>
      </c>
      <c r="AZ14" s="73">
        <v>0</v>
      </c>
      <c r="BA14" s="73">
        <v>0</v>
      </c>
      <c r="BB14" s="73">
        <v>-495</v>
      </c>
      <c r="BC14" s="73">
        <v>0</v>
      </c>
      <c r="BD14" s="73">
        <v>0</v>
      </c>
      <c r="BE14" s="73">
        <v>0</v>
      </c>
      <c r="BF14" s="73">
        <v>-31662.2</v>
      </c>
      <c r="BG14" s="73">
        <v>0</v>
      </c>
      <c r="BH14" s="73">
        <v>0</v>
      </c>
      <c r="BI14" s="73">
        <v>0</v>
      </c>
      <c r="BJ14" s="73">
        <v>0</v>
      </c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60"/>
      <c r="BW14" s="60"/>
      <c r="BX14" s="59"/>
      <c r="BY14" s="59"/>
      <c r="BZ14" s="59"/>
      <c r="CA14" s="59"/>
      <c r="CB14" s="59"/>
      <c r="CC14" s="59"/>
      <c r="CD14" s="59"/>
      <c r="CE14" s="59"/>
      <c r="CF14" s="73">
        <v>22336.25</v>
      </c>
      <c r="CG14" s="59"/>
      <c r="CH14" s="59"/>
      <c r="CI14" s="59"/>
      <c r="CJ14" s="59"/>
      <c r="CK14" s="59"/>
      <c r="CL14" s="59"/>
      <c r="CM14" s="59"/>
      <c r="CN14" s="59"/>
      <c r="CO14" s="59"/>
      <c r="CP14" s="75">
        <f>+GC14-BZ14-CF14</f>
        <v>869113.75</v>
      </c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78">
        <v>607098</v>
      </c>
      <c r="DL14" s="78">
        <v>0</v>
      </c>
      <c r="DM14" s="78">
        <v>0</v>
      </c>
      <c r="DN14" s="78">
        <v>0</v>
      </c>
      <c r="DO14" s="78">
        <v>21202</v>
      </c>
      <c r="DP14" s="78">
        <v>0</v>
      </c>
      <c r="DQ14" s="78">
        <v>319784</v>
      </c>
      <c r="DR14" s="78">
        <v>0</v>
      </c>
      <c r="DS14" s="78">
        <v>0</v>
      </c>
      <c r="DT14" s="78">
        <v>17853</v>
      </c>
      <c r="DU14" s="78">
        <v>0</v>
      </c>
      <c r="DV14" s="78">
        <v>33765</v>
      </c>
      <c r="DW14" s="59">
        <v>0</v>
      </c>
      <c r="DX14" s="78">
        <v>4046</v>
      </c>
      <c r="DY14" s="78">
        <v>23282</v>
      </c>
      <c r="DZ14" s="78">
        <v>0</v>
      </c>
      <c r="EA14" s="78">
        <v>13768</v>
      </c>
      <c r="EB14" s="78">
        <v>9037</v>
      </c>
      <c r="EC14" s="78">
        <v>1000</v>
      </c>
      <c r="ED14" s="78">
        <v>36071</v>
      </c>
      <c r="EE14" s="78">
        <v>28164</v>
      </c>
      <c r="EF14" s="78">
        <v>22336.25</v>
      </c>
      <c r="EG14" s="78">
        <v>8441</v>
      </c>
      <c r="EH14" s="78">
        <v>3442</v>
      </c>
      <c r="EI14" s="78">
        <v>0</v>
      </c>
      <c r="EJ14" s="78">
        <v>0</v>
      </c>
      <c r="EK14" s="78">
        <v>500</v>
      </c>
      <c r="EL14" s="78">
        <v>14000</v>
      </c>
      <c r="EM14" s="78">
        <v>110</v>
      </c>
      <c r="EN14" s="78">
        <v>0</v>
      </c>
      <c r="EO14" s="78">
        <v>3000</v>
      </c>
      <c r="EP14" s="105">
        <v>-23996.767500001239</v>
      </c>
      <c r="EQ14" s="78">
        <v>2100</v>
      </c>
      <c r="ER14" s="59">
        <v>0</v>
      </c>
      <c r="ES14" s="78">
        <v>0</v>
      </c>
      <c r="ET14" s="78">
        <v>1000</v>
      </c>
      <c r="EU14" s="78">
        <v>981</v>
      </c>
      <c r="EV14" s="78">
        <v>475</v>
      </c>
      <c r="EW14" s="78">
        <v>2000</v>
      </c>
      <c r="EX14" s="79">
        <v>0</v>
      </c>
      <c r="EY14" s="78">
        <v>0</v>
      </c>
      <c r="EZ14" s="78">
        <v>0</v>
      </c>
      <c r="FA14" s="78">
        <v>13149</v>
      </c>
      <c r="FB14" s="78">
        <v>-232876</v>
      </c>
      <c r="FC14" s="59">
        <v>0</v>
      </c>
      <c r="FD14" s="78">
        <v>0</v>
      </c>
      <c r="FE14" s="78">
        <v>0</v>
      </c>
      <c r="FF14" s="78">
        <v>0</v>
      </c>
      <c r="FG14" s="78">
        <v>0</v>
      </c>
      <c r="FH14" s="78">
        <v>0</v>
      </c>
      <c r="FI14" s="59">
        <v>0</v>
      </c>
      <c r="FJ14" s="78">
        <v>0</v>
      </c>
      <c r="FK14" s="59">
        <v>0</v>
      </c>
      <c r="FL14" s="59">
        <v>0</v>
      </c>
      <c r="FM14" s="78">
        <v>0</v>
      </c>
      <c r="FN14" s="59">
        <v>0</v>
      </c>
      <c r="FO14" s="78">
        <v>0</v>
      </c>
      <c r="FP14" s="78">
        <v>0</v>
      </c>
      <c r="FQ14" s="59">
        <v>0</v>
      </c>
      <c r="FR14" s="73">
        <v>-38281.482499999285</v>
      </c>
      <c r="FS14" s="73">
        <v>0</v>
      </c>
      <c r="FT14" s="73">
        <v>-38281.482499999285</v>
      </c>
      <c r="FU14" s="73">
        <v>0</v>
      </c>
      <c r="FV14" s="73">
        <f t="shared" si="2"/>
        <v>-6619.2800000000025</v>
      </c>
      <c r="FW14" s="74">
        <v>0</v>
      </c>
      <c r="FX14" s="73">
        <v>-6619.2800000000025</v>
      </c>
      <c r="FY14" s="73">
        <v>0</v>
      </c>
      <c r="FZ14" s="73">
        <v>0</v>
      </c>
      <c r="GA14" s="73">
        <v>0</v>
      </c>
      <c r="GB14" s="73">
        <v>0</v>
      </c>
      <c r="GC14" s="80">
        <v>891450</v>
      </c>
      <c r="GD14" s="37">
        <f t="shared" si="3"/>
        <v>0</v>
      </c>
      <c r="GF14" s="50">
        <f t="shared" si="4"/>
        <v>891449.99999999953</v>
      </c>
      <c r="GG14" s="80">
        <v>891450</v>
      </c>
      <c r="GH14" s="37">
        <f t="shared" si="0"/>
        <v>929731.48249999876</v>
      </c>
      <c r="GI14" s="37">
        <f t="shared" si="5"/>
        <v>0</v>
      </c>
      <c r="GJ14" s="40" t="s">
        <v>309</v>
      </c>
      <c r="GK14" s="40" t="s">
        <v>64</v>
      </c>
      <c r="GL14">
        <v>847361.24999999988</v>
      </c>
      <c r="GM14" s="37">
        <f t="shared" si="6"/>
        <v>44088.749999999651</v>
      </c>
      <c r="GN14">
        <v>919871</v>
      </c>
      <c r="GO14" s="37">
        <f t="shared" si="7"/>
        <v>9860.4824999987613</v>
      </c>
      <c r="GQ14">
        <v>847361.25</v>
      </c>
      <c r="GR14" s="37">
        <f t="shared" si="8"/>
        <v>44088.749999999534</v>
      </c>
    </row>
    <row r="15" spans="1:200" ht="15" x14ac:dyDescent="0.25">
      <c r="A15" s="60" t="s">
        <v>310</v>
      </c>
      <c r="B15" s="60" t="s">
        <v>65</v>
      </c>
      <c r="C15" s="73">
        <v>662559.69999999786</v>
      </c>
      <c r="D15" s="73">
        <v>0</v>
      </c>
      <c r="E15" s="73">
        <v>0</v>
      </c>
      <c r="F15" s="73">
        <v>0</v>
      </c>
      <c r="G15" s="73">
        <v>25482.92</v>
      </c>
      <c r="H15" s="73">
        <v>95703.749999999796</v>
      </c>
      <c r="I15" s="73">
        <v>192290.91000000003</v>
      </c>
      <c r="J15" s="73">
        <v>0</v>
      </c>
      <c r="K15" s="73">
        <v>0</v>
      </c>
      <c r="L15" s="73">
        <v>17860.689999999999</v>
      </c>
      <c r="M15" s="73">
        <v>0</v>
      </c>
      <c r="N15" s="73">
        <v>34332.26999999999</v>
      </c>
      <c r="O15" s="73">
        <v>0</v>
      </c>
      <c r="P15" s="73">
        <v>8948.4500000000007</v>
      </c>
      <c r="Q15" s="73">
        <v>23234.169999999984</v>
      </c>
      <c r="R15" s="73">
        <v>818.12</v>
      </c>
      <c r="S15" s="73">
        <v>19180.189999999991</v>
      </c>
      <c r="T15" s="73">
        <v>15988.52</v>
      </c>
      <c r="U15" s="73">
        <v>2492.5999999999899</v>
      </c>
      <c r="V15" s="73">
        <v>29348.479999999981</v>
      </c>
      <c r="W15" s="73">
        <v>27083.009999999987</v>
      </c>
      <c r="X15" s="73">
        <v>16986.25</v>
      </c>
      <c r="Y15" s="73">
        <v>11262.95</v>
      </c>
      <c r="Z15" s="73">
        <v>0</v>
      </c>
      <c r="AA15" s="73">
        <v>2442</v>
      </c>
      <c r="AB15" s="73">
        <v>0</v>
      </c>
      <c r="AC15" s="73">
        <v>0</v>
      </c>
      <c r="AD15" s="73">
        <v>16041.43</v>
      </c>
      <c r="AE15" s="73">
        <v>5344.8699999999899</v>
      </c>
      <c r="AF15" s="73">
        <v>0</v>
      </c>
      <c r="AG15" s="73">
        <v>3264.79</v>
      </c>
      <c r="AH15" s="73">
        <v>0</v>
      </c>
      <c r="AI15" s="73">
        <v>1854.25</v>
      </c>
      <c r="AJ15" s="73">
        <v>0</v>
      </c>
      <c r="AK15" s="73">
        <v>0</v>
      </c>
      <c r="AL15" s="73">
        <v>3388.5</v>
      </c>
      <c r="AM15" s="73">
        <v>2778.6199999999899</v>
      </c>
      <c r="AN15" s="73">
        <v>0</v>
      </c>
      <c r="AO15" s="73">
        <v>5585.89</v>
      </c>
      <c r="AP15" s="73">
        <v>0</v>
      </c>
      <c r="AQ15" s="73">
        <v>0</v>
      </c>
      <c r="AR15" s="73">
        <v>0</v>
      </c>
      <c r="AS15" s="73">
        <v>13714.96</v>
      </c>
      <c r="AT15" s="73">
        <v>-13714.232679976732</v>
      </c>
      <c r="AU15" s="73">
        <v>0</v>
      </c>
      <c r="AV15" s="73">
        <v>-4196</v>
      </c>
      <c r="AW15" s="73">
        <v>-6468.93</v>
      </c>
      <c r="AX15" s="73">
        <v>-3684.5599999999899</v>
      </c>
      <c r="AY15" s="74">
        <v>-162231.79732002327</v>
      </c>
      <c r="AZ15" s="73">
        <v>0</v>
      </c>
      <c r="BA15" s="73">
        <v>0</v>
      </c>
      <c r="BB15" s="73">
        <v>0</v>
      </c>
      <c r="BC15" s="73">
        <v>0</v>
      </c>
      <c r="BD15" s="73">
        <v>0</v>
      </c>
      <c r="BE15" s="73">
        <v>0</v>
      </c>
      <c r="BF15" s="73">
        <v>-70872.77</v>
      </c>
      <c r="BG15" s="73">
        <v>0</v>
      </c>
      <c r="BH15" s="73">
        <v>0</v>
      </c>
      <c r="BI15" s="73">
        <v>0</v>
      </c>
      <c r="BJ15" s="73">
        <v>0</v>
      </c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60"/>
      <c r="BW15" s="60"/>
      <c r="BX15" s="59"/>
      <c r="BY15" s="59"/>
      <c r="BZ15" s="59"/>
      <c r="CA15" s="59"/>
      <c r="CB15" s="59"/>
      <c r="CC15" s="59"/>
      <c r="CD15" s="59"/>
      <c r="CE15" s="59"/>
      <c r="CF15" s="73">
        <v>16986.25</v>
      </c>
      <c r="CG15" s="59"/>
      <c r="CH15" s="59"/>
      <c r="CI15" s="59"/>
      <c r="CJ15" s="59"/>
      <c r="CK15" s="59"/>
      <c r="CL15" s="59"/>
      <c r="CM15" s="59"/>
      <c r="CN15" s="59"/>
      <c r="CO15" s="59"/>
      <c r="CP15" s="75">
        <f t="shared" si="1"/>
        <v>959833.75</v>
      </c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78">
        <v>655537</v>
      </c>
      <c r="DL15" s="78">
        <v>0</v>
      </c>
      <c r="DM15" s="78">
        <v>0</v>
      </c>
      <c r="DN15" s="78">
        <v>0</v>
      </c>
      <c r="DO15" s="78">
        <v>24490</v>
      </c>
      <c r="DP15" s="78">
        <v>92763</v>
      </c>
      <c r="DQ15" s="78">
        <v>190221</v>
      </c>
      <c r="DR15" s="78">
        <v>0</v>
      </c>
      <c r="DS15" s="78">
        <v>0</v>
      </c>
      <c r="DT15" s="78">
        <v>16977</v>
      </c>
      <c r="DU15" s="78">
        <v>0</v>
      </c>
      <c r="DV15" s="78">
        <v>32580</v>
      </c>
      <c r="DW15" s="59">
        <v>0</v>
      </c>
      <c r="DX15" s="78">
        <v>4473</v>
      </c>
      <c r="DY15" s="78">
        <v>28911</v>
      </c>
      <c r="DZ15" s="78">
        <v>1980</v>
      </c>
      <c r="EA15" s="78">
        <v>18349</v>
      </c>
      <c r="EB15" s="78">
        <v>15723</v>
      </c>
      <c r="EC15" s="78">
        <v>2242</v>
      </c>
      <c r="ED15" s="78">
        <v>30930</v>
      </c>
      <c r="EE15" s="78">
        <v>27898</v>
      </c>
      <c r="EF15" s="78">
        <v>16986.25</v>
      </c>
      <c r="EG15" s="78">
        <v>10581</v>
      </c>
      <c r="EH15" s="78">
        <v>1800</v>
      </c>
      <c r="EI15" s="78">
        <v>0</v>
      </c>
      <c r="EJ15" s="78">
        <v>0</v>
      </c>
      <c r="EK15" s="78">
        <v>0</v>
      </c>
      <c r="EL15" s="78">
        <v>15000</v>
      </c>
      <c r="EM15" s="78">
        <v>110</v>
      </c>
      <c r="EN15" s="78">
        <v>0</v>
      </c>
      <c r="EO15" s="78">
        <v>3500</v>
      </c>
      <c r="EP15" s="105">
        <v>-64999.490000001388</v>
      </c>
      <c r="EQ15" s="78">
        <v>5120</v>
      </c>
      <c r="ER15" s="59">
        <v>0</v>
      </c>
      <c r="ES15" s="78">
        <v>0</v>
      </c>
      <c r="ET15" s="78">
        <v>1500</v>
      </c>
      <c r="EU15" s="78">
        <v>2182</v>
      </c>
      <c r="EV15" s="78">
        <v>250</v>
      </c>
      <c r="EW15" s="78">
        <v>7229</v>
      </c>
      <c r="EX15" s="79">
        <v>0</v>
      </c>
      <c r="EY15" s="78">
        <v>0</v>
      </c>
      <c r="EZ15" s="78">
        <v>0</v>
      </c>
      <c r="FA15" s="78">
        <v>13772</v>
      </c>
      <c r="FB15" s="78">
        <v>-142090</v>
      </c>
      <c r="FC15" s="59">
        <v>0</v>
      </c>
      <c r="FD15" s="78">
        <v>0</v>
      </c>
      <c r="FE15" s="78">
        <v>-8850</v>
      </c>
      <c r="FF15" s="78">
        <v>-3500</v>
      </c>
      <c r="FG15" s="78">
        <v>0</v>
      </c>
      <c r="FH15" s="78">
        <v>0</v>
      </c>
      <c r="FI15" s="59">
        <v>0</v>
      </c>
      <c r="FJ15" s="78">
        <v>0</v>
      </c>
      <c r="FK15" s="59">
        <v>0</v>
      </c>
      <c r="FL15" s="59">
        <v>0</v>
      </c>
      <c r="FM15" s="78">
        <v>0</v>
      </c>
      <c r="FN15" s="59">
        <v>0</v>
      </c>
      <c r="FO15" s="78">
        <v>0</v>
      </c>
      <c r="FP15" s="78">
        <v>0</v>
      </c>
      <c r="FQ15" s="59">
        <v>0</v>
      </c>
      <c r="FR15" s="73">
        <v>-24844.760000001261</v>
      </c>
      <c r="FS15" s="73">
        <v>0</v>
      </c>
      <c r="FT15" s="73">
        <v>-24844.760000001261</v>
      </c>
      <c r="FU15" s="73">
        <v>0</v>
      </c>
      <c r="FV15" s="73">
        <f t="shared" si="2"/>
        <v>46028.010000000009</v>
      </c>
      <c r="FW15" s="74">
        <v>0</v>
      </c>
      <c r="FX15" s="73">
        <v>46028.010000000009</v>
      </c>
      <c r="FY15" s="73">
        <v>0</v>
      </c>
      <c r="FZ15" s="73">
        <v>0</v>
      </c>
      <c r="GA15" s="73">
        <v>0</v>
      </c>
      <c r="GB15" s="73">
        <v>0</v>
      </c>
      <c r="GC15" s="80">
        <v>976820</v>
      </c>
      <c r="GD15" s="37">
        <f t="shared" si="3"/>
        <v>0</v>
      </c>
      <c r="GF15" s="50">
        <f t="shared" si="4"/>
        <v>976819.99999999732</v>
      </c>
      <c r="GG15" s="80">
        <v>976820</v>
      </c>
      <c r="GH15" s="37">
        <f t="shared" si="0"/>
        <v>1001664.7599999986</v>
      </c>
      <c r="GI15" s="37">
        <f t="shared" si="5"/>
        <v>0</v>
      </c>
      <c r="GJ15" s="40" t="s">
        <v>310</v>
      </c>
      <c r="GK15" s="40" t="s">
        <v>65</v>
      </c>
      <c r="GL15">
        <v>906769.99999999988</v>
      </c>
      <c r="GM15" s="37">
        <f t="shared" si="6"/>
        <v>70049.999999997439</v>
      </c>
      <c r="GN15">
        <v>928567</v>
      </c>
      <c r="GO15" s="37">
        <f t="shared" si="7"/>
        <v>73097.759999998612</v>
      </c>
      <c r="GQ15">
        <v>906769.99999999988</v>
      </c>
      <c r="GR15" s="37">
        <f t="shared" si="8"/>
        <v>70049.999999997439</v>
      </c>
    </row>
    <row r="16" spans="1:200" ht="15" x14ac:dyDescent="0.25">
      <c r="A16" s="60" t="s">
        <v>311</v>
      </c>
      <c r="B16" s="60" t="s">
        <v>66</v>
      </c>
      <c r="C16" s="73">
        <v>944105.0299999991</v>
      </c>
      <c r="D16" s="73">
        <v>74565.64</v>
      </c>
      <c r="E16" s="73">
        <v>127234.49999999969</v>
      </c>
      <c r="F16" s="73">
        <v>0</v>
      </c>
      <c r="G16" s="73">
        <v>128838.7799999999</v>
      </c>
      <c r="H16" s="73">
        <v>155490.03</v>
      </c>
      <c r="I16" s="73">
        <v>545815.03999999992</v>
      </c>
      <c r="J16" s="73">
        <v>0</v>
      </c>
      <c r="K16" s="73">
        <v>0</v>
      </c>
      <c r="L16" s="73">
        <v>27255.119999999988</v>
      </c>
      <c r="M16" s="73">
        <v>0.17999999999999899</v>
      </c>
      <c r="N16" s="73">
        <v>75197.699999999983</v>
      </c>
      <c r="O16" s="73">
        <v>0</v>
      </c>
      <c r="P16" s="73">
        <v>15192.219999999899</v>
      </c>
      <c r="Q16" s="73">
        <v>192921.19999999981</v>
      </c>
      <c r="R16" s="73">
        <v>0</v>
      </c>
      <c r="S16" s="73">
        <v>33479.219999999994</v>
      </c>
      <c r="T16" s="73">
        <v>18165.689999999999</v>
      </c>
      <c r="U16" s="73">
        <v>3143.6399999999899</v>
      </c>
      <c r="V16" s="73">
        <v>72511.669999999867</v>
      </c>
      <c r="W16" s="73">
        <v>53746.0799999999</v>
      </c>
      <c r="X16" s="73">
        <v>18725</v>
      </c>
      <c r="Y16" s="73">
        <v>26652.120000000003</v>
      </c>
      <c r="Z16" s="73">
        <v>10001.389999999899</v>
      </c>
      <c r="AA16" s="73">
        <v>0</v>
      </c>
      <c r="AB16" s="73">
        <v>0</v>
      </c>
      <c r="AC16" s="73">
        <v>20447.079999999991</v>
      </c>
      <c r="AD16" s="73">
        <v>11087.959999999901</v>
      </c>
      <c r="AE16" s="73">
        <v>5666.43</v>
      </c>
      <c r="AF16" s="73">
        <v>0</v>
      </c>
      <c r="AG16" s="73">
        <v>3993.3899999999899</v>
      </c>
      <c r="AH16" s="73">
        <v>0</v>
      </c>
      <c r="AI16" s="73">
        <v>2623.73</v>
      </c>
      <c r="AJ16" s="73">
        <v>0</v>
      </c>
      <c r="AK16" s="73">
        <v>0</v>
      </c>
      <c r="AL16" s="73">
        <v>69464.479999999894</v>
      </c>
      <c r="AM16" s="73">
        <v>775.00999999999897</v>
      </c>
      <c r="AN16" s="73">
        <v>17195.5</v>
      </c>
      <c r="AO16" s="73">
        <v>5908.02</v>
      </c>
      <c r="AP16" s="73">
        <v>0</v>
      </c>
      <c r="AQ16" s="73">
        <v>0</v>
      </c>
      <c r="AR16" s="73">
        <v>0</v>
      </c>
      <c r="AS16" s="73">
        <v>15695.08</v>
      </c>
      <c r="AT16" s="73">
        <v>-89606.903924420592</v>
      </c>
      <c r="AU16" s="73">
        <v>0</v>
      </c>
      <c r="AV16" s="73">
        <v>-89875.8</v>
      </c>
      <c r="AW16" s="73">
        <v>0</v>
      </c>
      <c r="AX16" s="73">
        <v>-2730</v>
      </c>
      <c r="AY16" s="74">
        <v>-462282.48607557837</v>
      </c>
      <c r="AZ16" s="73">
        <v>0</v>
      </c>
      <c r="BA16" s="73">
        <v>0</v>
      </c>
      <c r="BB16" s="73">
        <v>-1850</v>
      </c>
      <c r="BC16" s="73">
        <v>0</v>
      </c>
      <c r="BD16" s="73">
        <v>0</v>
      </c>
      <c r="BE16" s="73">
        <v>0</v>
      </c>
      <c r="BF16" s="73">
        <v>-49871.739999999903</v>
      </c>
      <c r="BG16" s="73">
        <v>0</v>
      </c>
      <c r="BH16" s="73">
        <v>0</v>
      </c>
      <c r="BI16" s="73">
        <v>0</v>
      </c>
      <c r="BJ16" s="73">
        <v>0</v>
      </c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60"/>
      <c r="BW16" s="60"/>
      <c r="BX16" s="59"/>
      <c r="BY16" s="59"/>
      <c r="BZ16" s="59"/>
      <c r="CA16" s="59"/>
      <c r="CB16" s="59"/>
      <c r="CC16" s="59"/>
      <c r="CD16" s="59"/>
      <c r="CE16" s="59"/>
      <c r="CF16" s="73">
        <v>18725</v>
      </c>
      <c r="CG16" s="59"/>
      <c r="CH16" s="59"/>
      <c r="CI16" s="59"/>
      <c r="CJ16" s="59"/>
      <c r="CK16" s="59"/>
      <c r="CL16" s="59"/>
      <c r="CM16" s="59"/>
      <c r="CN16" s="59"/>
      <c r="CO16" s="59"/>
      <c r="CP16" s="75">
        <f t="shared" si="1"/>
        <v>1960955</v>
      </c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78">
        <v>981232</v>
      </c>
      <c r="DL16" s="78">
        <v>75022</v>
      </c>
      <c r="DM16" s="78">
        <v>128002</v>
      </c>
      <c r="DN16" s="78">
        <v>0</v>
      </c>
      <c r="DO16" s="78">
        <v>52786</v>
      </c>
      <c r="DP16" s="78">
        <v>129338</v>
      </c>
      <c r="DQ16" s="78">
        <v>535927</v>
      </c>
      <c r="DR16" s="78">
        <v>0</v>
      </c>
      <c r="DS16" s="78">
        <v>0</v>
      </c>
      <c r="DT16" s="78">
        <v>24092</v>
      </c>
      <c r="DU16" s="78">
        <v>0</v>
      </c>
      <c r="DV16" s="78">
        <v>78757</v>
      </c>
      <c r="DW16" s="59">
        <v>0</v>
      </c>
      <c r="DX16" s="78">
        <v>20894</v>
      </c>
      <c r="DY16" s="78">
        <v>193356</v>
      </c>
      <c r="DZ16" s="78">
        <v>0</v>
      </c>
      <c r="EA16" s="78">
        <v>32864</v>
      </c>
      <c r="EB16" s="78">
        <v>17454</v>
      </c>
      <c r="EC16" s="78">
        <v>3240</v>
      </c>
      <c r="ED16" s="78">
        <v>69601</v>
      </c>
      <c r="EE16" s="78">
        <v>57028</v>
      </c>
      <c r="EF16" s="78">
        <v>18725</v>
      </c>
      <c r="EG16" s="78">
        <v>33007</v>
      </c>
      <c r="EH16" s="78">
        <v>6100</v>
      </c>
      <c r="EI16" s="78">
        <v>0</v>
      </c>
      <c r="EJ16" s="78">
        <v>0</v>
      </c>
      <c r="EK16" s="78">
        <v>2000</v>
      </c>
      <c r="EL16" s="78">
        <v>20000</v>
      </c>
      <c r="EM16" s="78">
        <v>110</v>
      </c>
      <c r="EN16" s="78">
        <v>0</v>
      </c>
      <c r="EO16" s="78">
        <v>3400</v>
      </c>
      <c r="EP16" s="105">
        <v>14437.909999999451</v>
      </c>
      <c r="EQ16" s="78">
        <v>4425</v>
      </c>
      <c r="ER16" s="59">
        <v>0</v>
      </c>
      <c r="ES16" s="78">
        <v>0</v>
      </c>
      <c r="ET16" s="78">
        <v>2500</v>
      </c>
      <c r="EU16" s="78">
        <v>1500</v>
      </c>
      <c r="EV16" s="78">
        <v>15800</v>
      </c>
      <c r="EW16" s="78">
        <v>6730</v>
      </c>
      <c r="EX16" s="79">
        <v>0</v>
      </c>
      <c r="EY16" s="78">
        <v>0</v>
      </c>
      <c r="EZ16" s="78">
        <v>0</v>
      </c>
      <c r="FA16" s="78">
        <v>15791</v>
      </c>
      <c r="FB16" s="78">
        <v>-425676</v>
      </c>
      <c r="FC16" s="59">
        <v>0</v>
      </c>
      <c r="FD16" s="78">
        <v>0</v>
      </c>
      <c r="FE16" s="78">
        <v>0</v>
      </c>
      <c r="FF16" s="78">
        <v>-1000</v>
      </c>
      <c r="FG16" s="78">
        <v>0</v>
      </c>
      <c r="FH16" s="78">
        <v>0</v>
      </c>
      <c r="FI16" s="59">
        <v>0</v>
      </c>
      <c r="FJ16" s="78">
        <v>0</v>
      </c>
      <c r="FK16" s="59">
        <v>0</v>
      </c>
      <c r="FL16" s="59">
        <v>0</v>
      </c>
      <c r="FM16" s="78">
        <v>0</v>
      </c>
      <c r="FN16" s="59">
        <v>0</v>
      </c>
      <c r="FO16" s="78">
        <v>0</v>
      </c>
      <c r="FP16" s="78">
        <v>0</v>
      </c>
      <c r="FQ16" s="59">
        <v>0</v>
      </c>
      <c r="FR16" s="73">
        <v>-137762.90999999925</v>
      </c>
      <c r="FS16" s="73">
        <v>0</v>
      </c>
      <c r="FT16" s="73">
        <v>-137762.90999999925</v>
      </c>
      <c r="FU16" s="73">
        <v>0</v>
      </c>
      <c r="FV16" s="73">
        <f t="shared" si="2"/>
        <v>-87891.170000000013</v>
      </c>
      <c r="FW16" s="74">
        <v>0</v>
      </c>
      <c r="FX16" s="73">
        <v>-87891.170000000013</v>
      </c>
      <c r="FY16" s="73">
        <v>0</v>
      </c>
      <c r="FZ16" s="73">
        <v>0</v>
      </c>
      <c r="GA16" s="73">
        <v>0</v>
      </c>
      <c r="GB16" s="73">
        <v>0</v>
      </c>
      <c r="GC16" s="80">
        <v>1979680</v>
      </c>
      <c r="GD16" s="37">
        <f t="shared" si="3"/>
        <v>0</v>
      </c>
      <c r="GF16" s="50">
        <f t="shared" si="4"/>
        <v>1979680.0000000002</v>
      </c>
      <c r="GG16" s="80">
        <v>1979680</v>
      </c>
      <c r="GH16" s="37">
        <f t="shared" si="0"/>
        <v>2117442.9099999992</v>
      </c>
      <c r="GI16" s="37">
        <f t="shared" si="5"/>
        <v>0</v>
      </c>
      <c r="GJ16" s="40" t="s">
        <v>311</v>
      </c>
      <c r="GK16" s="40" t="s">
        <v>66</v>
      </c>
      <c r="GL16">
        <v>1642829.9999999993</v>
      </c>
      <c r="GM16" s="37">
        <f t="shared" si="6"/>
        <v>336850.00000000093</v>
      </c>
      <c r="GN16">
        <v>1732027</v>
      </c>
      <c r="GO16" s="37">
        <f t="shared" si="7"/>
        <v>385415.90999999922</v>
      </c>
      <c r="GQ16">
        <v>1642830</v>
      </c>
      <c r="GR16" s="37">
        <f t="shared" si="8"/>
        <v>336850.00000000023</v>
      </c>
    </row>
    <row r="17" spans="1:200" ht="15" x14ac:dyDescent="0.25">
      <c r="A17" s="60" t="s">
        <v>312</v>
      </c>
      <c r="B17" s="60" t="s">
        <v>90</v>
      </c>
      <c r="C17" s="73">
        <v>606885.02999999898</v>
      </c>
      <c r="D17" s="73">
        <v>0</v>
      </c>
      <c r="E17" s="73">
        <v>0</v>
      </c>
      <c r="F17" s="73">
        <v>5047.329999999999</v>
      </c>
      <c r="G17" s="73">
        <v>24317.889999999901</v>
      </c>
      <c r="H17" s="73">
        <v>0</v>
      </c>
      <c r="I17" s="73">
        <v>190663.94000000003</v>
      </c>
      <c r="J17" s="73">
        <v>0</v>
      </c>
      <c r="K17" s="73">
        <v>0</v>
      </c>
      <c r="L17" s="73">
        <v>10922.599999999989</v>
      </c>
      <c r="M17" s="73">
        <v>0</v>
      </c>
      <c r="N17" s="73">
        <v>48690.55999999999</v>
      </c>
      <c r="O17" s="73">
        <v>0</v>
      </c>
      <c r="P17" s="73">
        <v>6198.42</v>
      </c>
      <c r="Q17" s="73">
        <v>45471.409999999902</v>
      </c>
      <c r="R17" s="73">
        <v>841.13999999999896</v>
      </c>
      <c r="S17" s="73">
        <v>33348.809999999983</v>
      </c>
      <c r="T17" s="73">
        <v>0</v>
      </c>
      <c r="U17" s="73">
        <v>2510.1599999999899</v>
      </c>
      <c r="V17" s="73">
        <v>18575.420000000002</v>
      </c>
      <c r="W17" s="73">
        <v>25788.6</v>
      </c>
      <c r="X17" s="73">
        <v>0</v>
      </c>
      <c r="Y17" s="73">
        <v>26532.19999999999</v>
      </c>
      <c r="Z17" s="73">
        <v>3689.04</v>
      </c>
      <c r="AA17" s="73">
        <v>0</v>
      </c>
      <c r="AB17" s="73">
        <v>287.07999999999902</v>
      </c>
      <c r="AC17" s="73">
        <v>1061.95</v>
      </c>
      <c r="AD17" s="73">
        <v>18106.3499999999</v>
      </c>
      <c r="AE17" s="73">
        <v>1990.03</v>
      </c>
      <c r="AF17" s="73">
        <v>0</v>
      </c>
      <c r="AG17" s="73">
        <v>0</v>
      </c>
      <c r="AH17" s="73">
        <v>0</v>
      </c>
      <c r="AI17" s="73">
        <v>2259.52</v>
      </c>
      <c r="AJ17" s="73">
        <v>0</v>
      </c>
      <c r="AK17" s="73">
        <v>0</v>
      </c>
      <c r="AL17" s="73">
        <v>13852.42</v>
      </c>
      <c r="AM17" s="73">
        <v>1102.8299999999899</v>
      </c>
      <c r="AN17" s="73">
        <v>10190.35999999999</v>
      </c>
      <c r="AO17" s="73">
        <v>2133.3899999999899</v>
      </c>
      <c r="AP17" s="73">
        <v>0</v>
      </c>
      <c r="AQ17" s="73">
        <v>0</v>
      </c>
      <c r="AR17" s="73">
        <v>0</v>
      </c>
      <c r="AS17" s="73">
        <v>12865.229999999989</v>
      </c>
      <c r="AT17" s="73">
        <v>-55261.536935942626</v>
      </c>
      <c r="AU17" s="73">
        <v>0</v>
      </c>
      <c r="AV17" s="73">
        <v>-21383.6699999999</v>
      </c>
      <c r="AW17" s="73">
        <v>-1950.24</v>
      </c>
      <c r="AX17" s="73">
        <v>-29250</v>
      </c>
      <c r="AY17" s="74">
        <v>-145603.43306405729</v>
      </c>
      <c r="AZ17" s="73">
        <v>0</v>
      </c>
      <c r="BA17" s="73">
        <v>0</v>
      </c>
      <c r="BB17" s="73">
        <v>-3750</v>
      </c>
      <c r="BC17" s="73">
        <v>0</v>
      </c>
      <c r="BD17" s="73">
        <v>0</v>
      </c>
      <c r="BE17" s="73">
        <v>0</v>
      </c>
      <c r="BF17" s="73">
        <v>-40442.83</v>
      </c>
      <c r="BG17" s="73">
        <v>0</v>
      </c>
      <c r="BH17" s="73">
        <v>0</v>
      </c>
      <c r="BI17" s="73">
        <v>0</v>
      </c>
      <c r="BJ17" s="73">
        <v>0</v>
      </c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60"/>
      <c r="BW17" s="60"/>
      <c r="BX17" s="59"/>
      <c r="BY17" s="59"/>
      <c r="BZ17" s="59"/>
      <c r="CA17" s="59"/>
      <c r="CB17" s="59"/>
      <c r="CC17" s="59"/>
      <c r="CD17" s="59"/>
      <c r="CE17" s="59"/>
      <c r="CF17" s="73">
        <v>0</v>
      </c>
      <c r="CG17" s="59"/>
      <c r="CH17" s="59"/>
      <c r="CI17" s="59"/>
      <c r="CJ17" s="59"/>
      <c r="CK17" s="59"/>
      <c r="CL17" s="59"/>
      <c r="CM17" s="59"/>
      <c r="CN17" s="59"/>
      <c r="CO17" s="59"/>
      <c r="CP17" s="75">
        <f t="shared" si="1"/>
        <v>815690</v>
      </c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78">
        <v>638802</v>
      </c>
      <c r="DL17" s="78">
        <v>0</v>
      </c>
      <c r="DM17" s="78">
        <v>0</v>
      </c>
      <c r="DN17" s="78">
        <v>2640</v>
      </c>
      <c r="DO17" s="78">
        <v>18777</v>
      </c>
      <c r="DP17" s="78">
        <v>0</v>
      </c>
      <c r="DQ17" s="78">
        <v>192953</v>
      </c>
      <c r="DR17" s="78">
        <v>0</v>
      </c>
      <c r="DS17" s="78">
        <v>0</v>
      </c>
      <c r="DT17" s="78">
        <v>10230</v>
      </c>
      <c r="DU17" s="78">
        <v>0</v>
      </c>
      <c r="DV17" s="78">
        <v>47809</v>
      </c>
      <c r="DW17" s="59">
        <v>0</v>
      </c>
      <c r="DX17" s="78">
        <v>4473</v>
      </c>
      <c r="DY17" s="78">
        <v>64532</v>
      </c>
      <c r="DZ17" s="78">
        <v>0</v>
      </c>
      <c r="EA17" s="78">
        <v>32705</v>
      </c>
      <c r="EB17" s="78">
        <v>0</v>
      </c>
      <c r="EC17" s="78">
        <v>2596</v>
      </c>
      <c r="ED17" s="78">
        <v>19795</v>
      </c>
      <c r="EE17" s="78">
        <v>28338</v>
      </c>
      <c r="EF17" s="78">
        <v>0</v>
      </c>
      <c r="EG17" s="78">
        <v>10957</v>
      </c>
      <c r="EH17" s="78">
        <v>5051</v>
      </c>
      <c r="EI17" s="78">
        <v>0</v>
      </c>
      <c r="EJ17" s="78">
        <v>0</v>
      </c>
      <c r="EK17" s="78">
        <v>540</v>
      </c>
      <c r="EL17" s="78">
        <v>12096</v>
      </c>
      <c r="EM17" s="78">
        <v>2762</v>
      </c>
      <c r="EN17" s="78">
        <v>0</v>
      </c>
      <c r="EO17" s="78">
        <v>0</v>
      </c>
      <c r="EP17" s="105">
        <v>-50415.620000000694</v>
      </c>
      <c r="EQ17" s="78">
        <v>5778</v>
      </c>
      <c r="ER17" s="59">
        <v>0</v>
      </c>
      <c r="ES17" s="78">
        <v>0</v>
      </c>
      <c r="ET17" s="78">
        <v>1000</v>
      </c>
      <c r="EU17" s="78">
        <v>1231</v>
      </c>
      <c r="EV17" s="78">
        <v>9370</v>
      </c>
      <c r="EW17" s="78">
        <v>4167</v>
      </c>
      <c r="EX17" s="79">
        <v>0</v>
      </c>
      <c r="EY17" s="78">
        <v>0</v>
      </c>
      <c r="EZ17" s="78">
        <v>0</v>
      </c>
      <c r="FA17" s="78">
        <v>13824</v>
      </c>
      <c r="FB17" s="78">
        <v>-116907</v>
      </c>
      <c r="FC17" s="59">
        <v>0</v>
      </c>
      <c r="FD17" s="78">
        <v>0</v>
      </c>
      <c r="FE17" s="78">
        <v>-6000</v>
      </c>
      <c r="FF17" s="78">
        <v>-64055</v>
      </c>
      <c r="FG17" s="78">
        <v>0</v>
      </c>
      <c r="FH17" s="78">
        <v>0</v>
      </c>
      <c r="FI17" s="59">
        <v>0</v>
      </c>
      <c r="FJ17" s="78">
        <v>0</v>
      </c>
      <c r="FK17" s="59">
        <v>0</v>
      </c>
      <c r="FL17" s="59">
        <v>0</v>
      </c>
      <c r="FM17" s="78">
        <v>0</v>
      </c>
      <c r="FN17" s="59">
        <v>0</v>
      </c>
      <c r="FO17" s="78">
        <v>0</v>
      </c>
      <c r="FP17" s="78">
        <v>0</v>
      </c>
      <c r="FQ17" s="59">
        <v>0</v>
      </c>
      <c r="FR17" s="73">
        <v>-77358.380000000529</v>
      </c>
      <c r="FS17" s="73">
        <v>0</v>
      </c>
      <c r="FT17" s="73">
        <v>-77358.380000000529</v>
      </c>
      <c r="FU17" s="73">
        <v>0</v>
      </c>
      <c r="FV17" s="73">
        <f t="shared" si="2"/>
        <v>-36915.550000000003</v>
      </c>
      <c r="FW17" s="74">
        <v>0</v>
      </c>
      <c r="FX17" s="73">
        <v>-36915.550000000003</v>
      </c>
      <c r="FY17" s="73">
        <v>0</v>
      </c>
      <c r="FZ17" s="73">
        <v>0</v>
      </c>
      <c r="GA17" s="73">
        <v>0</v>
      </c>
      <c r="GB17" s="73">
        <v>0</v>
      </c>
      <c r="GC17" s="80">
        <v>815690</v>
      </c>
      <c r="GD17" s="37">
        <f t="shared" si="3"/>
        <v>0</v>
      </c>
      <c r="GF17" s="50">
        <f t="shared" si="4"/>
        <v>815689.99999999872</v>
      </c>
      <c r="GG17" s="80">
        <v>815690</v>
      </c>
      <c r="GH17" s="37">
        <f t="shared" si="0"/>
        <v>893048.37999999942</v>
      </c>
      <c r="GI17" s="37">
        <f t="shared" si="5"/>
        <v>0</v>
      </c>
      <c r="GJ17" s="40" t="s">
        <v>312</v>
      </c>
      <c r="GK17" s="40" t="s">
        <v>90</v>
      </c>
      <c r="GL17">
        <v>731659.99999999977</v>
      </c>
      <c r="GM17" s="37">
        <f t="shared" si="6"/>
        <v>84029.999999998952</v>
      </c>
      <c r="GN17">
        <v>775272</v>
      </c>
      <c r="GO17" s="37">
        <f t="shared" si="7"/>
        <v>117776.37999999942</v>
      </c>
      <c r="GQ17">
        <v>731659.99999999988</v>
      </c>
      <c r="GR17" s="37">
        <f t="shared" si="8"/>
        <v>84029.999999998836</v>
      </c>
    </row>
    <row r="18" spans="1:200" ht="15" x14ac:dyDescent="0.25">
      <c r="A18" s="60" t="s">
        <v>313</v>
      </c>
      <c r="B18" s="60" t="s">
        <v>67</v>
      </c>
      <c r="C18" s="73">
        <v>1543736.1199999992</v>
      </c>
      <c r="D18" s="73">
        <v>0</v>
      </c>
      <c r="E18" s="73">
        <v>141965.74000000002</v>
      </c>
      <c r="F18" s="73">
        <v>39.729999999999897</v>
      </c>
      <c r="G18" s="73">
        <v>92030.699999999983</v>
      </c>
      <c r="H18" s="73">
        <v>483405.04999999993</v>
      </c>
      <c r="I18" s="73">
        <v>452725.97999999992</v>
      </c>
      <c r="J18" s="73">
        <v>0</v>
      </c>
      <c r="K18" s="73">
        <v>0</v>
      </c>
      <c r="L18" s="73">
        <v>34131.68</v>
      </c>
      <c r="M18" s="73">
        <v>0</v>
      </c>
      <c r="N18" s="73">
        <v>69125.16</v>
      </c>
      <c r="O18" s="73">
        <v>0</v>
      </c>
      <c r="P18" s="73">
        <v>2924.4</v>
      </c>
      <c r="Q18" s="73">
        <v>123562.78</v>
      </c>
      <c r="R18" s="73">
        <v>0</v>
      </c>
      <c r="S18" s="73">
        <v>39804.479999999989</v>
      </c>
      <c r="T18" s="73">
        <v>17667.619999999988</v>
      </c>
      <c r="U18" s="73">
        <v>4623</v>
      </c>
      <c r="V18" s="73">
        <v>63783.26</v>
      </c>
      <c r="W18" s="73">
        <v>61617.039999999797</v>
      </c>
      <c r="X18" s="73">
        <v>31030</v>
      </c>
      <c r="Y18" s="73">
        <v>11212.62999999999</v>
      </c>
      <c r="Z18" s="73">
        <v>9942.3799999999901</v>
      </c>
      <c r="AA18" s="73">
        <v>0</v>
      </c>
      <c r="AB18" s="73">
        <v>0</v>
      </c>
      <c r="AC18" s="73">
        <v>1352.43</v>
      </c>
      <c r="AD18" s="73">
        <v>22731.9199999999</v>
      </c>
      <c r="AE18" s="73">
        <v>3042</v>
      </c>
      <c r="AF18" s="73">
        <v>0</v>
      </c>
      <c r="AG18" s="73">
        <v>4357.5699999999897</v>
      </c>
      <c r="AH18" s="73">
        <v>0</v>
      </c>
      <c r="AI18" s="73">
        <v>5994.6</v>
      </c>
      <c r="AJ18" s="73">
        <v>0</v>
      </c>
      <c r="AK18" s="73">
        <v>0</v>
      </c>
      <c r="AL18" s="73">
        <v>15954.5</v>
      </c>
      <c r="AM18" s="73">
        <v>1899.99</v>
      </c>
      <c r="AN18" s="73">
        <v>6897.7799999999897</v>
      </c>
      <c r="AO18" s="73">
        <v>5213.34</v>
      </c>
      <c r="AP18" s="73">
        <v>0</v>
      </c>
      <c r="AQ18" s="73">
        <v>0</v>
      </c>
      <c r="AR18" s="73">
        <v>0</v>
      </c>
      <c r="AS18" s="73">
        <v>20471.359999999899</v>
      </c>
      <c r="AT18" s="73">
        <v>-97215.633528042235</v>
      </c>
      <c r="AU18" s="73">
        <v>0</v>
      </c>
      <c r="AV18" s="73">
        <v>-13190.1</v>
      </c>
      <c r="AW18" s="73">
        <v>-10806.25</v>
      </c>
      <c r="AX18" s="73">
        <v>-38896.120000000003</v>
      </c>
      <c r="AY18" s="74">
        <v>-523950.04647195782</v>
      </c>
      <c r="AZ18" s="73">
        <v>0</v>
      </c>
      <c r="BA18" s="73">
        <v>0</v>
      </c>
      <c r="BB18" s="73">
        <v>-4414.4799999999896</v>
      </c>
      <c r="BC18" s="73">
        <v>0</v>
      </c>
      <c r="BD18" s="73">
        <v>0</v>
      </c>
      <c r="BE18" s="73">
        <v>0</v>
      </c>
      <c r="BF18" s="73">
        <v>-241850.609999999</v>
      </c>
      <c r="BG18" s="73">
        <v>0</v>
      </c>
      <c r="BH18" s="73">
        <v>0</v>
      </c>
      <c r="BI18" s="73">
        <v>0</v>
      </c>
      <c r="BJ18" s="73">
        <v>0</v>
      </c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60"/>
      <c r="BW18" s="60"/>
      <c r="BX18" s="59"/>
      <c r="BY18" s="59"/>
      <c r="BZ18" s="59"/>
      <c r="CA18" s="59"/>
      <c r="CB18" s="59"/>
      <c r="CC18" s="59"/>
      <c r="CD18" s="59"/>
      <c r="CE18" s="59"/>
      <c r="CF18" s="73">
        <v>31030</v>
      </c>
      <c r="CG18" s="59"/>
      <c r="CH18" s="59"/>
      <c r="CI18" s="59"/>
      <c r="CJ18" s="59"/>
      <c r="CK18" s="59"/>
      <c r="CL18" s="59"/>
      <c r="CM18" s="59"/>
      <c r="CN18" s="59"/>
      <c r="CO18" s="59"/>
      <c r="CP18" s="75">
        <f t="shared" si="1"/>
        <v>2309890</v>
      </c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78">
        <v>1489955</v>
      </c>
      <c r="DL18" s="78">
        <v>0</v>
      </c>
      <c r="DM18" s="78">
        <v>142900</v>
      </c>
      <c r="DN18" s="78">
        <v>0</v>
      </c>
      <c r="DO18" s="78">
        <v>68648</v>
      </c>
      <c r="DP18" s="78">
        <v>410705</v>
      </c>
      <c r="DQ18" s="78">
        <v>491306</v>
      </c>
      <c r="DR18" s="78">
        <v>0</v>
      </c>
      <c r="DS18" s="78">
        <v>0</v>
      </c>
      <c r="DT18" s="78">
        <v>30145</v>
      </c>
      <c r="DU18" s="78">
        <v>0</v>
      </c>
      <c r="DV18" s="78">
        <v>67427</v>
      </c>
      <c r="DW18" s="59">
        <v>0</v>
      </c>
      <c r="DX18" s="78">
        <v>7500</v>
      </c>
      <c r="DY18" s="78">
        <v>31315</v>
      </c>
      <c r="DZ18" s="78">
        <v>0</v>
      </c>
      <c r="EA18" s="78">
        <v>35619</v>
      </c>
      <c r="EB18" s="78">
        <v>18813</v>
      </c>
      <c r="EC18" s="78">
        <v>5500</v>
      </c>
      <c r="ED18" s="78">
        <v>58983</v>
      </c>
      <c r="EE18" s="78">
        <v>56869</v>
      </c>
      <c r="EF18" s="78">
        <v>31030</v>
      </c>
      <c r="EG18" s="78">
        <v>23760</v>
      </c>
      <c r="EH18" s="78">
        <v>8774</v>
      </c>
      <c r="EI18" s="78">
        <v>0</v>
      </c>
      <c r="EJ18" s="78">
        <v>0</v>
      </c>
      <c r="EK18" s="78">
        <v>600</v>
      </c>
      <c r="EL18" s="78">
        <v>30000</v>
      </c>
      <c r="EM18" s="78">
        <v>5170</v>
      </c>
      <c r="EN18" s="78">
        <v>0</v>
      </c>
      <c r="EO18" s="78">
        <v>5793</v>
      </c>
      <c r="EP18" s="105">
        <v>-158027.88000002317</v>
      </c>
      <c r="EQ18" s="78">
        <v>2086</v>
      </c>
      <c r="ER18" s="59">
        <v>0</v>
      </c>
      <c r="ES18" s="78">
        <v>0</v>
      </c>
      <c r="ET18" s="78">
        <v>0</v>
      </c>
      <c r="EU18" s="78">
        <v>2090</v>
      </c>
      <c r="EV18" s="78">
        <v>8153</v>
      </c>
      <c r="EW18" s="78">
        <v>7693</v>
      </c>
      <c r="EX18" s="79">
        <v>0</v>
      </c>
      <c r="EY18" s="78">
        <v>0</v>
      </c>
      <c r="EZ18" s="78">
        <v>0</v>
      </c>
      <c r="FA18" s="78">
        <v>20077</v>
      </c>
      <c r="FB18" s="78">
        <v>-456422</v>
      </c>
      <c r="FC18" s="59">
        <v>0</v>
      </c>
      <c r="FD18" s="78">
        <v>0</v>
      </c>
      <c r="FE18" s="78">
        <v>-15800</v>
      </c>
      <c r="FF18" s="78">
        <v>-4547</v>
      </c>
      <c r="FG18" s="78">
        <v>0</v>
      </c>
      <c r="FH18" s="78">
        <v>0</v>
      </c>
      <c r="FI18" s="59">
        <v>0</v>
      </c>
      <c r="FJ18" s="78">
        <v>-22350</v>
      </c>
      <c r="FK18" s="59">
        <v>0</v>
      </c>
      <c r="FL18" s="59">
        <v>0</v>
      </c>
      <c r="FM18" s="78">
        <v>0</v>
      </c>
      <c r="FN18" s="59">
        <v>0</v>
      </c>
      <c r="FO18" s="78">
        <v>0</v>
      </c>
      <c r="FP18" s="78">
        <v>0</v>
      </c>
      <c r="FQ18" s="59">
        <v>0</v>
      </c>
      <c r="FR18" s="73">
        <v>-62844.11999997776</v>
      </c>
      <c r="FS18" s="73">
        <v>0</v>
      </c>
      <c r="FT18" s="73">
        <v>-62844.11999997776</v>
      </c>
      <c r="FU18" s="73">
        <v>0</v>
      </c>
      <c r="FV18" s="73">
        <f t="shared" si="2"/>
        <v>179006.49</v>
      </c>
      <c r="FW18" s="74">
        <v>0</v>
      </c>
      <c r="FX18" s="73">
        <v>179006.49</v>
      </c>
      <c r="FY18" s="73">
        <v>0</v>
      </c>
      <c r="FZ18" s="73">
        <v>0</v>
      </c>
      <c r="GA18" s="73">
        <v>0</v>
      </c>
      <c r="GB18" s="73">
        <v>0</v>
      </c>
      <c r="GC18" s="80">
        <v>2340920</v>
      </c>
      <c r="GD18" s="37">
        <f t="shared" si="3"/>
        <v>0</v>
      </c>
      <c r="GF18" s="50">
        <f t="shared" si="4"/>
        <v>2340919.9999999991</v>
      </c>
      <c r="GG18" s="80">
        <v>2340920</v>
      </c>
      <c r="GH18" s="37">
        <f t="shared" si="0"/>
        <v>2403764.1199999768</v>
      </c>
      <c r="GI18" s="37">
        <f t="shared" si="5"/>
        <v>0</v>
      </c>
      <c r="GJ18" s="40" t="s">
        <v>313</v>
      </c>
      <c r="GK18" s="40" t="s">
        <v>67</v>
      </c>
      <c r="GL18">
        <v>2235491.7399999993</v>
      </c>
      <c r="GM18" s="37">
        <f t="shared" si="6"/>
        <v>105428.25999999978</v>
      </c>
      <c r="GN18">
        <v>2382688</v>
      </c>
      <c r="GO18" s="37">
        <f t="shared" si="7"/>
        <v>21076.119999976829</v>
      </c>
      <c r="GQ18">
        <v>2235491.7400000002</v>
      </c>
      <c r="GR18" s="37">
        <f t="shared" si="8"/>
        <v>105428.25999999885</v>
      </c>
    </row>
    <row r="19" spans="1:200" ht="15" x14ac:dyDescent="0.25">
      <c r="A19" s="60" t="s">
        <v>314</v>
      </c>
      <c r="B19" s="60" t="s">
        <v>68</v>
      </c>
      <c r="C19" s="73">
        <v>486894.33999999979</v>
      </c>
      <c r="D19" s="73">
        <v>0</v>
      </c>
      <c r="E19" s="73">
        <v>0</v>
      </c>
      <c r="F19" s="73">
        <v>0</v>
      </c>
      <c r="G19" s="73">
        <v>36164.28</v>
      </c>
      <c r="H19" s="73">
        <v>71561.479999999909</v>
      </c>
      <c r="I19" s="73">
        <v>156369.06000000003</v>
      </c>
      <c r="J19" s="73">
        <v>0</v>
      </c>
      <c r="K19" s="73">
        <v>0</v>
      </c>
      <c r="L19" s="73">
        <v>18473.559999999998</v>
      </c>
      <c r="M19" s="73">
        <v>0</v>
      </c>
      <c r="N19" s="73">
        <v>18104.039999999881</v>
      </c>
      <c r="O19" s="73">
        <v>0</v>
      </c>
      <c r="P19" s="73">
        <v>35532.939999999988</v>
      </c>
      <c r="Q19" s="73">
        <v>158478.30999999991</v>
      </c>
      <c r="R19" s="73">
        <v>0</v>
      </c>
      <c r="S19" s="73">
        <v>16399.349999999991</v>
      </c>
      <c r="T19" s="73">
        <v>11645.369999999992</v>
      </c>
      <c r="U19" s="73">
        <v>1982.64</v>
      </c>
      <c r="V19" s="73">
        <v>28630.649999999998</v>
      </c>
      <c r="W19" s="73">
        <v>19990.999999999989</v>
      </c>
      <c r="X19" s="73">
        <v>11903.75</v>
      </c>
      <c r="Y19" s="73">
        <v>13523.01999999999</v>
      </c>
      <c r="Z19" s="73">
        <v>3776.26</v>
      </c>
      <c r="AA19" s="73">
        <v>0</v>
      </c>
      <c r="AB19" s="73">
        <v>0</v>
      </c>
      <c r="AC19" s="73">
        <v>0</v>
      </c>
      <c r="AD19" s="73">
        <v>12060.85</v>
      </c>
      <c r="AE19" s="73">
        <v>0</v>
      </c>
      <c r="AF19" s="73">
        <v>0</v>
      </c>
      <c r="AG19" s="73">
        <v>1363.8299999999899</v>
      </c>
      <c r="AH19" s="73">
        <v>0</v>
      </c>
      <c r="AI19" s="73">
        <v>3967.2200000000003</v>
      </c>
      <c r="AJ19" s="73">
        <v>0</v>
      </c>
      <c r="AK19" s="73">
        <v>0</v>
      </c>
      <c r="AL19" s="73">
        <v>11643.75</v>
      </c>
      <c r="AM19" s="73">
        <v>500.57999999999902</v>
      </c>
      <c r="AN19" s="73">
        <v>6091.1099999999797</v>
      </c>
      <c r="AO19" s="73">
        <v>3058.1799999999898</v>
      </c>
      <c r="AP19" s="73">
        <v>0</v>
      </c>
      <c r="AQ19" s="73">
        <v>97.5</v>
      </c>
      <c r="AR19" s="73">
        <v>0</v>
      </c>
      <c r="AS19" s="73">
        <v>13104.61999999999</v>
      </c>
      <c r="AT19" s="73">
        <v>-27387.779742400948</v>
      </c>
      <c r="AU19" s="73">
        <v>0</v>
      </c>
      <c r="AV19" s="73">
        <v>-131.05000000000001</v>
      </c>
      <c r="AW19" s="73">
        <v>-1171.95</v>
      </c>
      <c r="AX19" s="73">
        <v>-5009.1999999999898</v>
      </c>
      <c r="AY19" s="74">
        <v>-183632.46025759797</v>
      </c>
      <c r="AZ19" s="73">
        <v>0</v>
      </c>
      <c r="BA19" s="73">
        <v>0</v>
      </c>
      <c r="BB19" s="73">
        <v>-2500</v>
      </c>
      <c r="BC19" s="73">
        <v>0</v>
      </c>
      <c r="BD19" s="73">
        <v>0</v>
      </c>
      <c r="BE19" s="73">
        <v>0</v>
      </c>
      <c r="BF19" s="73">
        <v>-45615.25</v>
      </c>
      <c r="BG19" s="73">
        <v>0</v>
      </c>
      <c r="BH19" s="73">
        <v>0</v>
      </c>
      <c r="BI19" s="73">
        <v>0</v>
      </c>
      <c r="BJ19" s="73">
        <v>0</v>
      </c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60"/>
      <c r="BW19" s="60"/>
      <c r="BX19" s="59"/>
      <c r="BY19" s="59"/>
      <c r="BZ19" s="59"/>
      <c r="CA19" s="59"/>
      <c r="CB19" s="59"/>
      <c r="CC19" s="59"/>
      <c r="CD19" s="59"/>
      <c r="CE19" s="59"/>
      <c r="CF19" s="73">
        <v>11903.75</v>
      </c>
      <c r="CG19" s="59"/>
      <c r="CH19" s="59"/>
      <c r="CI19" s="59"/>
      <c r="CJ19" s="59"/>
      <c r="CK19" s="59"/>
      <c r="CL19" s="59"/>
      <c r="CM19" s="59"/>
      <c r="CN19" s="59"/>
      <c r="CO19" s="59"/>
      <c r="CP19" s="75">
        <f t="shared" si="1"/>
        <v>863966.25</v>
      </c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78">
        <v>506967</v>
      </c>
      <c r="DL19" s="78">
        <v>0</v>
      </c>
      <c r="DM19" s="78">
        <v>0</v>
      </c>
      <c r="DN19" s="78">
        <v>0</v>
      </c>
      <c r="DO19" s="78">
        <v>21526</v>
      </c>
      <c r="DP19" s="78">
        <v>82808</v>
      </c>
      <c r="DQ19" s="78">
        <v>196704</v>
      </c>
      <c r="DR19" s="78">
        <v>0</v>
      </c>
      <c r="DS19" s="78">
        <v>0</v>
      </c>
      <c r="DT19" s="78">
        <v>17668</v>
      </c>
      <c r="DU19" s="78">
        <v>0</v>
      </c>
      <c r="DV19" s="78">
        <v>27874</v>
      </c>
      <c r="DW19" s="59">
        <v>0</v>
      </c>
      <c r="DX19" s="78">
        <v>4313</v>
      </c>
      <c r="DY19" s="78">
        <v>82224</v>
      </c>
      <c r="DZ19" s="78">
        <v>8912</v>
      </c>
      <c r="EA19" s="78">
        <v>16233</v>
      </c>
      <c r="EB19" s="78">
        <v>12727</v>
      </c>
      <c r="EC19" s="78">
        <v>1983</v>
      </c>
      <c r="ED19" s="78">
        <v>32537</v>
      </c>
      <c r="EE19" s="78">
        <v>20598</v>
      </c>
      <c r="EF19" s="78">
        <v>11903.75</v>
      </c>
      <c r="EG19" s="78">
        <v>15283</v>
      </c>
      <c r="EH19" s="78">
        <v>3505</v>
      </c>
      <c r="EI19" s="78">
        <v>0</v>
      </c>
      <c r="EJ19" s="78">
        <v>600</v>
      </c>
      <c r="EK19" s="78">
        <v>0</v>
      </c>
      <c r="EL19" s="78">
        <v>12500</v>
      </c>
      <c r="EM19" s="78">
        <v>110</v>
      </c>
      <c r="EN19" s="78">
        <v>0</v>
      </c>
      <c r="EO19" s="78">
        <v>1200</v>
      </c>
      <c r="EP19" s="105">
        <v>-84854.252500000875</v>
      </c>
      <c r="EQ19" s="78">
        <v>3568</v>
      </c>
      <c r="ER19" s="59">
        <v>0</v>
      </c>
      <c r="ES19" s="78">
        <v>0</v>
      </c>
      <c r="ET19" s="78">
        <v>0</v>
      </c>
      <c r="EU19" s="78">
        <v>550</v>
      </c>
      <c r="EV19" s="78">
        <v>8414</v>
      </c>
      <c r="EW19" s="78">
        <v>4200</v>
      </c>
      <c r="EX19" s="79">
        <v>0</v>
      </c>
      <c r="EY19" s="78">
        <v>0</v>
      </c>
      <c r="EZ19" s="78">
        <v>0</v>
      </c>
      <c r="FA19" s="78">
        <v>13171</v>
      </c>
      <c r="FB19" s="78">
        <v>-134633</v>
      </c>
      <c r="FC19" s="59">
        <v>0</v>
      </c>
      <c r="FD19" s="78">
        <v>0</v>
      </c>
      <c r="FE19" s="78">
        <v>-4000</v>
      </c>
      <c r="FF19" s="78">
        <v>-2000</v>
      </c>
      <c r="FG19" s="78">
        <v>0</v>
      </c>
      <c r="FH19" s="78">
        <v>0</v>
      </c>
      <c r="FI19" s="59">
        <v>0</v>
      </c>
      <c r="FJ19" s="78">
        <v>-1500</v>
      </c>
      <c r="FK19" s="59">
        <v>0</v>
      </c>
      <c r="FL19" s="59">
        <v>0</v>
      </c>
      <c r="FM19" s="78">
        <v>0</v>
      </c>
      <c r="FN19" s="59">
        <v>0</v>
      </c>
      <c r="FO19" s="78">
        <v>0</v>
      </c>
      <c r="FP19" s="78">
        <v>0</v>
      </c>
      <c r="FQ19" s="59">
        <v>0</v>
      </c>
      <c r="FR19" s="73">
        <v>-5221.4974999984406</v>
      </c>
      <c r="FS19" s="73">
        <v>0</v>
      </c>
      <c r="FT19" s="73">
        <v>-5221.4974999984406</v>
      </c>
      <c r="FU19" s="73">
        <v>0</v>
      </c>
      <c r="FV19" s="73">
        <f t="shared" si="2"/>
        <v>40393.75</v>
      </c>
      <c r="FW19" s="74">
        <v>0</v>
      </c>
      <c r="FX19" s="73">
        <v>40393.75</v>
      </c>
      <c r="FY19" s="73">
        <v>0</v>
      </c>
      <c r="FZ19" s="73">
        <v>0</v>
      </c>
      <c r="GA19" s="73">
        <v>0</v>
      </c>
      <c r="GB19" s="73">
        <v>0</v>
      </c>
      <c r="GC19" s="80">
        <v>875870</v>
      </c>
      <c r="GD19" s="37">
        <f t="shared" si="3"/>
        <v>0</v>
      </c>
      <c r="GF19" s="50">
        <f t="shared" si="4"/>
        <v>875870.0000000007</v>
      </c>
      <c r="GG19" s="80">
        <v>875870</v>
      </c>
      <c r="GH19" s="37">
        <f t="shared" si="0"/>
        <v>881091.49749999912</v>
      </c>
      <c r="GI19" s="37">
        <f t="shared" si="5"/>
        <v>0</v>
      </c>
      <c r="GJ19" s="40" t="s">
        <v>314</v>
      </c>
      <c r="GK19" s="40" t="s">
        <v>68</v>
      </c>
      <c r="GL19">
        <v>882200.66999999969</v>
      </c>
      <c r="GM19" s="37">
        <f t="shared" si="6"/>
        <v>-6330.6699999989942</v>
      </c>
      <c r="GN19">
        <v>909109</v>
      </c>
      <c r="GO19" s="37">
        <f t="shared" si="7"/>
        <v>-28017.502500000875</v>
      </c>
      <c r="GQ19">
        <v>882200.66999999993</v>
      </c>
      <c r="GR19" s="37">
        <f t="shared" si="8"/>
        <v>-6330.669999999227</v>
      </c>
    </row>
    <row r="20" spans="1:200" ht="15" x14ac:dyDescent="0.25">
      <c r="A20" s="60" t="s">
        <v>315</v>
      </c>
      <c r="B20" s="60" t="s">
        <v>70</v>
      </c>
      <c r="C20" s="73">
        <v>1033134.75</v>
      </c>
      <c r="D20" s="73">
        <v>0</v>
      </c>
      <c r="E20" s="73">
        <v>0</v>
      </c>
      <c r="F20" s="73">
        <v>7436.95</v>
      </c>
      <c r="G20" s="73">
        <v>68101.719999999885</v>
      </c>
      <c r="H20" s="73">
        <v>137822.7399999999</v>
      </c>
      <c r="I20" s="73">
        <v>143214.5</v>
      </c>
      <c r="J20" s="73">
        <v>0</v>
      </c>
      <c r="K20" s="73">
        <v>0</v>
      </c>
      <c r="L20" s="73">
        <v>9754.8699999999917</v>
      </c>
      <c r="M20" s="73">
        <v>0</v>
      </c>
      <c r="N20" s="73">
        <v>59122.929999999971</v>
      </c>
      <c r="O20" s="73">
        <v>0</v>
      </c>
      <c r="P20" s="73">
        <v>4169.07</v>
      </c>
      <c r="Q20" s="73">
        <v>180525.3</v>
      </c>
      <c r="R20" s="73">
        <v>0</v>
      </c>
      <c r="S20" s="73">
        <v>33348.809999999983</v>
      </c>
      <c r="T20" s="73">
        <v>13324.28</v>
      </c>
      <c r="U20" s="73">
        <v>1694.65</v>
      </c>
      <c r="V20" s="73">
        <v>32025.33</v>
      </c>
      <c r="W20" s="73">
        <v>42303.979999999894</v>
      </c>
      <c r="X20" s="73">
        <v>16451.25</v>
      </c>
      <c r="Y20" s="73">
        <v>10718.839999999989</v>
      </c>
      <c r="Z20" s="73">
        <v>6168.8299999999899</v>
      </c>
      <c r="AA20" s="73">
        <v>0</v>
      </c>
      <c r="AB20" s="73">
        <v>50</v>
      </c>
      <c r="AC20" s="73">
        <v>0</v>
      </c>
      <c r="AD20" s="73">
        <v>28711.99</v>
      </c>
      <c r="AE20" s="73">
        <v>378.5</v>
      </c>
      <c r="AF20" s="73">
        <v>0</v>
      </c>
      <c r="AG20" s="73">
        <v>3553.32</v>
      </c>
      <c r="AH20" s="73">
        <v>0</v>
      </c>
      <c r="AI20" s="73">
        <v>3858.84</v>
      </c>
      <c r="AJ20" s="73">
        <v>0</v>
      </c>
      <c r="AK20" s="73">
        <v>0</v>
      </c>
      <c r="AL20" s="73">
        <v>5960.2299999999896</v>
      </c>
      <c r="AM20" s="73">
        <v>827.71</v>
      </c>
      <c r="AN20" s="73">
        <v>200</v>
      </c>
      <c r="AO20" s="73">
        <v>12029.969999999899</v>
      </c>
      <c r="AP20" s="73">
        <v>0</v>
      </c>
      <c r="AQ20" s="73">
        <v>0</v>
      </c>
      <c r="AR20" s="73">
        <v>0</v>
      </c>
      <c r="AS20" s="73">
        <v>14146.79</v>
      </c>
      <c r="AT20" s="73">
        <v>-33758.389696520753</v>
      </c>
      <c r="AU20" s="73">
        <v>0</v>
      </c>
      <c r="AV20" s="73">
        <v>-5549</v>
      </c>
      <c r="AW20" s="73">
        <v>-722</v>
      </c>
      <c r="AX20" s="73">
        <v>-5231.5599999999904</v>
      </c>
      <c r="AY20" s="74">
        <v>-230983.78030347917</v>
      </c>
      <c r="AZ20" s="73">
        <v>0</v>
      </c>
      <c r="BA20" s="73">
        <v>0</v>
      </c>
      <c r="BB20" s="73">
        <v>0</v>
      </c>
      <c r="BC20" s="73">
        <v>0</v>
      </c>
      <c r="BD20" s="73">
        <v>0</v>
      </c>
      <c r="BE20" s="73">
        <v>0</v>
      </c>
      <c r="BF20" s="73">
        <v>-54761.419999999896</v>
      </c>
      <c r="BG20" s="73">
        <v>0</v>
      </c>
      <c r="BH20" s="73">
        <v>0</v>
      </c>
      <c r="BI20" s="73">
        <v>0</v>
      </c>
      <c r="BJ20" s="73">
        <v>0</v>
      </c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60"/>
      <c r="BW20" s="60"/>
      <c r="BX20" s="59"/>
      <c r="BY20" s="59"/>
      <c r="BZ20" s="59"/>
      <c r="CA20" s="59"/>
      <c r="CB20" s="59"/>
      <c r="CC20" s="59"/>
      <c r="CD20" s="59"/>
      <c r="CE20" s="59"/>
      <c r="CF20" s="73">
        <v>16451.25</v>
      </c>
      <c r="CG20" s="59"/>
      <c r="CH20" s="59"/>
      <c r="CI20" s="59"/>
      <c r="CJ20" s="59"/>
      <c r="CK20" s="59"/>
      <c r="CL20" s="59"/>
      <c r="CM20" s="59"/>
      <c r="CN20" s="59"/>
      <c r="CO20" s="59"/>
      <c r="CP20" s="75">
        <f>+GC20-BZ20-CF20</f>
        <v>1521578.75</v>
      </c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78">
        <v>1080172</v>
      </c>
      <c r="DL20" s="78">
        <v>0</v>
      </c>
      <c r="DM20" s="78">
        <v>0</v>
      </c>
      <c r="DN20" s="78">
        <v>9030</v>
      </c>
      <c r="DO20" s="78">
        <v>31710</v>
      </c>
      <c r="DP20" s="78">
        <v>127139</v>
      </c>
      <c r="DQ20" s="78">
        <v>153932</v>
      </c>
      <c r="DR20" s="78">
        <v>0</v>
      </c>
      <c r="DS20" s="78">
        <v>0</v>
      </c>
      <c r="DT20" s="78">
        <v>8240</v>
      </c>
      <c r="DU20" s="78">
        <v>0</v>
      </c>
      <c r="DV20" s="78">
        <v>56529</v>
      </c>
      <c r="DW20" s="59">
        <v>0</v>
      </c>
      <c r="DX20" s="78">
        <v>8725</v>
      </c>
      <c r="DY20" s="78">
        <v>150300</v>
      </c>
      <c r="DZ20" s="78">
        <v>0</v>
      </c>
      <c r="EA20" s="78">
        <v>32705</v>
      </c>
      <c r="EB20" s="78">
        <v>13313</v>
      </c>
      <c r="EC20" s="78">
        <v>1650</v>
      </c>
      <c r="ED20" s="78">
        <v>31200</v>
      </c>
      <c r="EE20" s="78">
        <v>44500</v>
      </c>
      <c r="EF20" s="78">
        <v>16451.25</v>
      </c>
      <c r="EG20" s="78">
        <v>16702</v>
      </c>
      <c r="EH20" s="78">
        <v>6200</v>
      </c>
      <c r="EI20" s="78">
        <v>0</v>
      </c>
      <c r="EJ20" s="78">
        <v>100</v>
      </c>
      <c r="EK20" s="78">
        <v>0</v>
      </c>
      <c r="EL20" s="78">
        <v>35300</v>
      </c>
      <c r="EM20" s="78">
        <v>152</v>
      </c>
      <c r="EN20" s="78">
        <v>0</v>
      </c>
      <c r="EO20" s="78">
        <v>3600</v>
      </c>
      <c r="EP20" s="105">
        <v>-82395.949999999022</v>
      </c>
      <c r="EQ20" s="78">
        <v>3700</v>
      </c>
      <c r="ER20" s="59">
        <v>0</v>
      </c>
      <c r="ES20" s="78">
        <v>0</v>
      </c>
      <c r="ET20" s="78">
        <v>3400</v>
      </c>
      <c r="EU20" s="78">
        <v>994</v>
      </c>
      <c r="EV20" s="78">
        <v>200</v>
      </c>
      <c r="EW20" s="78">
        <v>11550</v>
      </c>
      <c r="EX20" s="79">
        <v>0</v>
      </c>
      <c r="EY20" s="78">
        <v>0</v>
      </c>
      <c r="EZ20" s="78">
        <v>0</v>
      </c>
      <c r="FA20" s="78">
        <v>14942</v>
      </c>
      <c r="FB20" s="78">
        <v>-202964</v>
      </c>
      <c r="FC20" s="59">
        <v>0</v>
      </c>
      <c r="FD20" s="78">
        <v>0</v>
      </c>
      <c r="FE20" s="78">
        <v>-1000</v>
      </c>
      <c r="FF20" s="78">
        <v>0</v>
      </c>
      <c r="FG20" s="78">
        <v>0</v>
      </c>
      <c r="FH20" s="78">
        <v>0</v>
      </c>
      <c r="FI20" s="59">
        <v>0</v>
      </c>
      <c r="FJ20" s="78">
        <v>0</v>
      </c>
      <c r="FK20" s="59">
        <v>0</v>
      </c>
      <c r="FL20" s="59">
        <v>0</v>
      </c>
      <c r="FM20" s="78">
        <v>0</v>
      </c>
      <c r="FN20" s="59">
        <v>0</v>
      </c>
      <c r="FO20" s="78">
        <v>0</v>
      </c>
      <c r="FP20" s="78">
        <v>0</v>
      </c>
      <c r="FQ20" s="59">
        <v>0</v>
      </c>
      <c r="FR20" s="73">
        <v>-38046.300000000629</v>
      </c>
      <c r="FS20" s="73">
        <v>0</v>
      </c>
      <c r="FT20" s="73">
        <v>-38046.300000000629</v>
      </c>
      <c r="FU20" s="73">
        <v>0</v>
      </c>
      <c r="FV20" s="73">
        <f t="shared" si="2"/>
        <v>16715.119999999995</v>
      </c>
      <c r="FW20" s="74">
        <v>0</v>
      </c>
      <c r="FX20" s="73">
        <v>16715.119999999995</v>
      </c>
      <c r="FY20" s="73">
        <v>0</v>
      </c>
      <c r="FZ20" s="73">
        <v>0</v>
      </c>
      <c r="GA20" s="73">
        <v>0</v>
      </c>
      <c r="GB20" s="73">
        <v>0</v>
      </c>
      <c r="GC20" s="80">
        <v>1538030</v>
      </c>
      <c r="GD20" s="37">
        <f t="shared" si="3"/>
        <v>0</v>
      </c>
      <c r="GF20" s="50">
        <f t="shared" si="4"/>
        <v>1538030.0000000002</v>
      </c>
      <c r="GG20" s="80">
        <v>1538030</v>
      </c>
      <c r="GH20" s="37">
        <f t="shared" si="0"/>
        <v>1576076.300000001</v>
      </c>
      <c r="GI20" s="37">
        <f t="shared" si="5"/>
        <v>0</v>
      </c>
      <c r="GJ20" s="40" t="s">
        <v>315</v>
      </c>
      <c r="GK20" s="40" t="s">
        <v>70</v>
      </c>
      <c r="GL20">
        <v>1358815.5</v>
      </c>
      <c r="GM20" s="37">
        <f t="shared" si="6"/>
        <v>179214.50000000023</v>
      </c>
      <c r="GN20">
        <v>1420531</v>
      </c>
      <c r="GO20" s="37">
        <f t="shared" si="7"/>
        <v>155545.30000000098</v>
      </c>
      <c r="GQ20">
        <v>1358815.4999999998</v>
      </c>
      <c r="GR20" s="37">
        <f t="shared" si="8"/>
        <v>179214.50000000047</v>
      </c>
    </row>
    <row r="21" spans="1:200" ht="15" x14ac:dyDescent="0.25">
      <c r="A21" s="60" t="s">
        <v>316</v>
      </c>
      <c r="B21" s="60" t="s">
        <v>450</v>
      </c>
      <c r="C21" s="73">
        <v>1189987.19</v>
      </c>
      <c r="D21" s="73">
        <v>0</v>
      </c>
      <c r="E21" s="73">
        <v>0</v>
      </c>
      <c r="F21" s="73">
        <v>0</v>
      </c>
      <c r="G21" s="73">
        <v>61853.729999999887</v>
      </c>
      <c r="H21" s="73">
        <v>147998.81999999989</v>
      </c>
      <c r="I21" s="73">
        <v>270771.17999999993</v>
      </c>
      <c r="J21" s="73">
        <v>0</v>
      </c>
      <c r="K21" s="73">
        <v>0</v>
      </c>
      <c r="L21" s="73">
        <v>20520.539999999884</v>
      </c>
      <c r="M21" s="73">
        <v>0</v>
      </c>
      <c r="N21" s="73">
        <v>54882.609999999891</v>
      </c>
      <c r="O21" s="73">
        <v>0</v>
      </c>
      <c r="P21" s="73">
        <v>8820.869999999999</v>
      </c>
      <c r="Q21" s="73">
        <v>161744.32999999993</v>
      </c>
      <c r="R21" s="73">
        <v>0</v>
      </c>
      <c r="S21" s="73">
        <v>33057.929999999993</v>
      </c>
      <c r="T21" s="73">
        <v>28294.519999999979</v>
      </c>
      <c r="U21" s="73">
        <v>2730.28</v>
      </c>
      <c r="V21" s="73">
        <v>47712.029999999992</v>
      </c>
      <c r="W21" s="73">
        <v>45507.259999999806</v>
      </c>
      <c r="X21" s="73">
        <v>31030</v>
      </c>
      <c r="Y21" s="73">
        <v>15471.09</v>
      </c>
      <c r="Z21" s="73">
        <v>8606.8999999999905</v>
      </c>
      <c r="AA21" s="73">
        <v>0</v>
      </c>
      <c r="AB21" s="73">
        <v>0</v>
      </c>
      <c r="AC21" s="73">
        <v>0</v>
      </c>
      <c r="AD21" s="73">
        <v>13089.93</v>
      </c>
      <c r="AE21" s="73">
        <v>1071</v>
      </c>
      <c r="AF21" s="73">
        <v>0</v>
      </c>
      <c r="AG21" s="73">
        <v>2800.25</v>
      </c>
      <c r="AH21" s="73">
        <v>0</v>
      </c>
      <c r="AI21" s="73">
        <v>1663.63</v>
      </c>
      <c r="AJ21" s="73">
        <v>0</v>
      </c>
      <c r="AK21" s="73">
        <v>0</v>
      </c>
      <c r="AL21" s="73">
        <v>24299.75</v>
      </c>
      <c r="AM21" s="73">
        <v>1218.6199999999899</v>
      </c>
      <c r="AN21" s="73">
        <v>26964.5</v>
      </c>
      <c r="AO21" s="73">
        <v>8576.1200000000008</v>
      </c>
      <c r="AP21" s="73">
        <v>0</v>
      </c>
      <c r="AQ21" s="73">
        <v>657.32</v>
      </c>
      <c r="AR21" s="73">
        <v>0</v>
      </c>
      <c r="AS21" s="73">
        <v>16003.62999999999</v>
      </c>
      <c r="AT21" s="73">
        <v>-50128.377216292021</v>
      </c>
      <c r="AU21" s="73">
        <v>0</v>
      </c>
      <c r="AV21" s="73">
        <v>-47842.8</v>
      </c>
      <c r="AW21" s="73">
        <v>-2580</v>
      </c>
      <c r="AX21" s="73">
        <v>-9653.4199999999983</v>
      </c>
      <c r="AY21" s="74">
        <v>-306703.37278370792</v>
      </c>
      <c r="AZ21" s="73">
        <v>0</v>
      </c>
      <c r="BA21" s="73">
        <v>0</v>
      </c>
      <c r="BB21" s="73">
        <v>-11880.490000000002</v>
      </c>
      <c r="BC21" s="73">
        <v>0</v>
      </c>
      <c r="BD21" s="73">
        <v>0</v>
      </c>
      <c r="BE21" s="73">
        <v>0</v>
      </c>
      <c r="BF21" s="73">
        <v>-13633.23</v>
      </c>
      <c r="BG21" s="73">
        <v>0</v>
      </c>
      <c r="BH21" s="73">
        <v>0</v>
      </c>
      <c r="BI21" s="73">
        <v>-1742.3399999999899</v>
      </c>
      <c r="BJ21" s="73">
        <v>0</v>
      </c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60"/>
      <c r="BW21" s="60"/>
      <c r="BX21" s="59"/>
      <c r="BY21" s="59"/>
      <c r="BZ21" s="59"/>
      <c r="CA21" s="59"/>
      <c r="CB21" s="59"/>
      <c r="CC21" s="59"/>
      <c r="CD21" s="59"/>
      <c r="CE21" s="59"/>
      <c r="CF21" s="73">
        <v>31030</v>
      </c>
      <c r="CG21" s="59"/>
      <c r="CH21" s="59"/>
      <c r="CI21" s="59"/>
      <c r="CJ21" s="59"/>
      <c r="CK21" s="59"/>
      <c r="CL21" s="59"/>
      <c r="CM21" s="59"/>
      <c r="CN21" s="59"/>
      <c r="CO21" s="59"/>
      <c r="CP21" s="75">
        <f t="shared" si="1"/>
        <v>1750140</v>
      </c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78">
        <v>1187641</v>
      </c>
      <c r="DL21" s="78">
        <v>0</v>
      </c>
      <c r="DM21" s="78">
        <v>0</v>
      </c>
      <c r="DN21" s="78">
        <v>0</v>
      </c>
      <c r="DO21" s="78">
        <v>39680</v>
      </c>
      <c r="DP21" s="78">
        <v>142403</v>
      </c>
      <c r="DQ21" s="78">
        <v>299416</v>
      </c>
      <c r="DR21" s="78">
        <v>0</v>
      </c>
      <c r="DS21" s="78">
        <v>0</v>
      </c>
      <c r="DT21" s="78">
        <v>16738</v>
      </c>
      <c r="DU21" s="78">
        <v>0</v>
      </c>
      <c r="DV21" s="78">
        <v>53459</v>
      </c>
      <c r="DW21" s="59">
        <v>0</v>
      </c>
      <c r="DX21" s="78">
        <v>9125</v>
      </c>
      <c r="DY21" s="78">
        <v>118466</v>
      </c>
      <c r="DZ21" s="78">
        <v>0</v>
      </c>
      <c r="EA21" s="78">
        <v>31916</v>
      </c>
      <c r="EB21" s="78">
        <v>28941</v>
      </c>
      <c r="EC21" s="78">
        <v>2570</v>
      </c>
      <c r="ED21" s="78">
        <v>59860</v>
      </c>
      <c r="EE21" s="78">
        <v>59925</v>
      </c>
      <c r="EF21" s="78">
        <v>31030</v>
      </c>
      <c r="EG21" s="78">
        <v>15561</v>
      </c>
      <c r="EH21" s="78">
        <v>6357</v>
      </c>
      <c r="EI21" s="78">
        <v>0</v>
      </c>
      <c r="EJ21" s="78">
        <v>0</v>
      </c>
      <c r="EK21" s="78">
        <v>0</v>
      </c>
      <c r="EL21" s="78">
        <v>12000</v>
      </c>
      <c r="EM21" s="78">
        <v>110</v>
      </c>
      <c r="EN21" s="78">
        <v>0</v>
      </c>
      <c r="EO21" s="78">
        <v>2730</v>
      </c>
      <c r="EP21" s="105">
        <v>-73859.205000004033</v>
      </c>
      <c r="EQ21" s="78">
        <v>4150</v>
      </c>
      <c r="ER21" s="59">
        <v>0</v>
      </c>
      <c r="ES21" s="78">
        <v>0</v>
      </c>
      <c r="ET21" s="78">
        <v>4500</v>
      </c>
      <c r="EU21" s="78">
        <v>1265</v>
      </c>
      <c r="EV21" s="78">
        <v>22083</v>
      </c>
      <c r="EW21" s="78">
        <v>8820</v>
      </c>
      <c r="EX21" s="79">
        <v>0</v>
      </c>
      <c r="EY21" s="78">
        <v>0</v>
      </c>
      <c r="EZ21" s="78">
        <v>0</v>
      </c>
      <c r="FA21" s="78">
        <v>16419</v>
      </c>
      <c r="FB21" s="78">
        <v>-321800</v>
      </c>
      <c r="FC21" s="59">
        <v>0</v>
      </c>
      <c r="FD21" s="78">
        <v>0</v>
      </c>
      <c r="FE21" s="78">
        <v>-2500</v>
      </c>
      <c r="FF21" s="78">
        <v>0</v>
      </c>
      <c r="FG21" s="78">
        <v>0</v>
      </c>
      <c r="FH21" s="78">
        <v>-1403</v>
      </c>
      <c r="FI21" s="59">
        <v>0</v>
      </c>
      <c r="FJ21" s="78">
        <v>0</v>
      </c>
      <c r="FK21" s="59">
        <v>0</v>
      </c>
      <c r="FL21" s="59">
        <v>0</v>
      </c>
      <c r="FM21" s="78">
        <v>0</v>
      </c>
      <c r="FN21" s="59">
        <v>0</v>
      </c>
      <c r="FO21" s="78">
        <v>0</v>
      </c>
      <c r="FP21" s="78">
        <v>0</v>
      </c>
      <c r="FQ21" s="59">
        <v>0</v>
      </c>
      <c r="FR21" s="73">
        <v>5567.2050000030431</v>
      </c>
      <c r="FS21" s="73">
        <v>0</v>
      </c>
      <c r="FT21" s="73">
        <v>5567.2050000030431</v>
      </c>
      <c r="FU21" s="73">
        <v>0</v>
      </c>
      <c r="FV21" s="73">
        <f t="shared" si="2"/>
        <v>19200.44000000001</v>
      </c>
      <c r="FW21" s="74">
        <v>0</v>
      </c>
      <c r="FX21" s="73">
        <v>19200.44000000001</v>
      </c>
      <c r="FY21" s="73">
        <v>0</v>
      </c>
      <c r="FZ21" s="73">
        <v>0</v>
      </c>
      <c r="GA21" s="73">
        <v>0</v>
      </c>
      <c r="GB21" s="73">
        <v>0</v>
      </c>
      <c r="GC21" s="80">
        <v>1781170</v>
      </c>
      <c r="GD21" s="37">
        <f t="shared" si="3"/>
        <v>0</v>
      </c>
      <c r="GF21" s="50">
        <f t="shared" si="4"/>
        <v>1781169.9999999991</v>
      </c>
      <c r="GG21" s="80">
        <v>1781170</v>
      </c>
      <c r="GH21" s="37">
        <f t="shared" si="0"/>
        <v>1775602.7949999962</v>
      </c>
      <c r="GI21" s="37">
        <f t="shared" si="5"/>
        <v>0</v>
      </c>
      <c r="GJ21" s="40" t="s">
        <v>316</v>
      </c>
      <c r="GK21" s="40" t="s">
        <v>101</v>
      </c>
      <c r="GL21">
        <v>1458794.7499999991</v>
      </c>
      <c r="GM21" s="37">
        <f t="shared" si="6"/>
        <v>322375.25</v>
      </c>
      <c r="GN21">
        <v>1475040</v>
      </c>
      <c r="GO21" s="37">
        <f t="shared" si="7"/>
        <v>300562.7949999962</v>
      </c>
      <c r="GQ21">
        <v>1458794.7499999995</v>
      </c>
      <c r="GR21" s="37">
        <f t="shared" si="8"/>
        <v>322375.24999999953</v>
      </c>
    </row>
    <row r="22" spans="1:200" ht="15" x14ac:dyDescent="0.25">
      <c r="A22" s="60" t="s">
        <v>317</v>
      </c>
      <c r="B22" s="60" t="s">
        <v>71</v>
      </c>
      <c r="C22" s="73">
        <v>539071.06999999878</v>
      </c>
      <c r="D22" s="73">
        <v>0</v>
      </c>
      <c r="E22" s="73">
        <v>67191.809999999983</v>
      </c>
      <c r="F22" s="73">
        <v>0</v>
      </c>
      <c r="G22" s="73">
        <v>24979.65</v>
      </c>
      <c r="H22" s="73">
        <v>109801.58999999998</v>
      </c>
      <c r="I22" s="73">
        <v>129455.77999999899</v>
      </c>
      <c r="J22" s="73">
        <v>0</v>
      </c>
      <c r="K22" s="73">
        <v>0</v>
      </c>
      <c r="L22" s="73">
        <v>14349.36</v>
      </c>
      <c r="M22" s="73">
        <v>0</v>
      </c>
      <c r="N22" s="73">
        <v>42280.469999999987</v>
      </c>
      <c r="O22" s="73">
        <v>0</v>
      </c>
      <c r="P22" s="73">
        <v>10889.18</v>
      </c>
      <c r="Q22" s="73">
        <v>101540.32999999978</v>
      </c>
      <c r="R22" s="73">
        <v>2948.86</v>
      </c>
      <c r="S22" s="73">
        <v>32121.620000000003</v>
      </c>
      <c r="T22" s="73">
        <v>7917.329999999999</v>
      </c>
      <c r="U22" s="73">
        <v>2130.2600000000002</v>
      </c>
      <c r="V22" s="73">
        <v>30945.24</v>
      </c>
      <c r="W22" s="73">
        <v>28210.119999999992</v>
      </c>
      <c r="X22" s="73">
        <v>16852.5</v>
      </c>
      <c r="Y22" s="73">
        <v>33962.68</v>
      </c>
      <c r="Z22" s="73">
        <v>3868.32</v>
      </c>
      <c r="AA22" s="73">
        <v>1480</v>
      </c>
      <c r="AB22" s="73">
        <v>782.16999999999803</v>
      </c>
      <c r="AC22" s="73">
        <v>0</v>
      </c>
      <c r="AD22" s="73">
        <v>7277.88</v>
      </c>
      <c r="AE22" s="73">
        <v>3091.78</v>
      </c>
      <c r="AF22" s="73">
        <v>648.99</v>
      </c>
      <c r="AG22" s="73">
        <v>2259</v>
      </c>
      <c r="AH22" s="73">
        <v>0</v>
      </c>
      <c r="AI22" s="73">
        <v>4274.13</v>
      </c>
      <c r="AJ22" s="73">
        <v>0</v>
      </c>
      <c r="AK22" s="73">
        <v>0</v>
      </c>
      <c r="AL22" s="73">
        <v>4028</v>
      </c>
      <c r="AM22" s="73">
        <v>3513.13</v>
      </c>
      <c r="AN22" s="73">
        <v>15406.54</v>
      </c>
      <c r="AO22" s="73">
        <v>4558.0699999999897</v>
      </c>
      <c r="AP22" s="73">
        <v>0</v>
      </c>
      <c r="AQ22" s="73">
        <v>128</v>
      </c>
      <c r="AR22" s="73">
        <v>0</v>
      </c>
      <c r="AS22" s="73">
        <v>14989.95999999999</v>
      </c>
      <c r="AT22" s="73">
        <v>-60409.322327038419</v>
      </c>
      <c r="AU22" s="73">
        <v>0</v>
      </c>
      <c r="AV22" s="73">
        <v>-2278.8000000000002</v>
      </c>
      <c r="AW22" s="73">
        <v>0</v>
      </c>
      <c r="AX22" s="73">
        <v>-6707.5</v>
      </c>
      <c r="AY22" s="74">
        <v>-229786.17767296158</v>
      </c>
      <c r="AZ22" s="73">
        <v>0</v>
      </c>
      <c r="BA22" s="73">
        <v>0</v>
      </c>
      <c r="BB22" s="73">
        <v>0</v>
      </c>
      <c r="BC22" s="73">
        <v>0</v>
      </c>
      <c r="BD22" s="73">
        <v>0</v>
      </c>
      <c r="BE22" s="73">
        <v>0</v>
      </c>
      <c r="BF22" s="73">
        <v>48637.98</v>
      </c>
      <c r="BG22" s="73">
        <v>0</v>
      </c>
      <c r="BH22" s="73">
        <v>0</v>
      </c>
      <c r="BI22" s="73">
        <v>0</v>
      </c>
      <c r="BJ22" s="73">
        <v>0</v>
      </c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60"/>
      <c r="BW22" s="60"/>
      <c r="BX22" s="59"/>
      <c r="BY22" s="59"/>
      <c r="BZ22" s="59"/>
      <c r="CA22" s="59"/>
      <c r="CB22" s="59"/>
      <c r="CC22" s="59"/>
      <c r="CD22" s="59"/>
      <c r="CE22" s="59"/>
      <c r="CF22" s="73">
        <v>16852.5</v>
      </c>
      <c r="CG22" s="59"/>
      <c r="CH22" s="59"/>
      <c r="CI22" s="59"/>
      <c r="CJ22" s="59"/>
      <c r="CK22" s="59"/>
      <c r="CL22" s="59"/>
      <c r="CM22" s="59"/>
      <c r="CN22" s="59"/>
      <c r="CO22" s="59"/>
      <c r="CP22" s="75">
        <f t="shared" si="1"/>
        <v>993557.5</v>
      </c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78">
        <v>577923</v>
      </c>
      <c r="DL22" s="78">
        <v>0</v>
      </c>
      <c r="DM22" s="78">
        <v>67771</v>
      </c>
      <c r="DN22" s="78">
        <v>0</v>
      </c>
      <c r="DO22" s="78">
        <v>24980</v>
      </c>
      <c r="DP22" s="78">
        <v>109018</v>
      </c>
      <c r="DQ22" s="78">
        <v>145789</v>
      </c>
      <c r="DR22" s="78">
        <v>0</v>
      </c>
      <c r="DS22" s="78">
        <v>0</v>
      </c>
      <c r="DT22" s="78">
        <v>14501</v>
      </c>
      <c r="DU22" s="78">
        <v>0</v>
      </c>
      <c r="DV22" s="78">
        <v>45697</v>
      </c>
      <c r="DW22" s="59">
        <v>0</v>
      </c>
      <c r="DX22" s="78">
        <v>5664</v>
      </c>
      <c r="DY22" s="78">
        <v>43136</v>
      </c>
      <c r="DZ22" s="78">
        <v>7142</v>
      </c>
      <c r="EA22" s="78">
        <v>28574</v>
      </c>
      <c r="EB22" s="78">
        <v>7742</v>
      </c>
      <c r="EC22" s="78">
        <v>2271</v>
      </c>
      <c r="ED22" s="78">
        <v>41785</v>
      </c>
      <c r="EE22" s="78">
        <v>56876</v>
      </c>
      <c r="EF22" s="78">
        <v>16852.5</v>
      </c>
      <c r="EG22" s="78">
        <v>16719</v>
      </c>
      <c r="EH22" s="78">
        <v>3447</v>
      </c>
      <c r="EI22" s="78">
        <v>0</v>
      </c>
      <c r="EJ22" s="78">
        <v>540</v>
      </c>
      <c r="EK22" s="78">
        <v>0</v>
      </c>
      <c r="EL22" s="78">
        <v>7000</v>
      </c>
      <c r="EM22" s="78">
        <v>100</v>
      </c>
      <c r="EN22" s="78">
        <v>0</v>
      </c>
      <c r="EO22" s="78">
        <v>2496</v>
      </c>
      <c r="EP22" s="105">
        <v>-40713.005000001402</v>
      </c>
      <c r="EQ22" s="78">
        <v>3158</v>
      </c>
      <c r="ER22" s="59">
        <v>0</v>
      </c>
      <c r="ES22" s="78">
        <v>0</v>
      </c>
      <c r="ET22" s="78">
        <v>1000</v>
      </c>
      <c r="EU22" s="78">
        <v>1650</v>
      </c>
      <c r="EV22" s="78">
        <v>5450</v>
      </c>
      <c r="EW22" s="78">
        <v>7504</v>
      </c>
      <c r="EX22" s="79">
        <v>0</v>
      </c>
      <c r="EY22" s="78">
        <v>0</v>
      </c>
      <c r="EZ22" s="78">
        <v>0</v>
      </c>
      <c r="FA22" s="78">
        <v>15443</v>
      </c>
      <c r="FB22" s="78">
        <v>-173390</v>
      </c>
      <c r="FC22" s="59">
        <v>0</v>
      </c>
      <c r="FD22" s="78">
        <v>0</v>
      </c>
      <c r="FE22" s="78">
        <v>0</v>
      </c>
      <c r="FF22" s="78">
        <v>0</v>
      </c>
      <c r="FG22" s="78">
        <v>0</v>
      </c>
      <c r="FH22" s="78">
        <v>0</v>
      </c>
      <c r="FI22" s="59">
        <v>0</v>
      </c>
      <c r="FJ22" s="78">
        <v>0</v>
      </c>
      <c r="FK22" s="59">
        <v>0</v>
      </c>
      <c r="FL22" s="59">
        <v>0</v>
      </c>
      <c r="FM22" s="78">
        <v>0</v>
      </c>
      <c r="FN22" s="59">
        <v>0</v>
      </c>
      <c r="FO22" s="78">
        <v>0</v>
      </c>
      <c r="FP22" s="78">
        <v>0</v>
      </c>
      <c r="FQ22" s="59">
        <v>0</v>
      </c>
      <c r="FR22" s="73">
        <v>-35715.495000001683</v>
      </c>
      <c r="FS22" s="73">
        <v>0</v>
      </c>
      <c r="FT22" s="73">
        <v>-35715.495000001683</v>
      </c>
      <c r="FU22" s="73">
        <v>0</v>
      </c>
      <c r="FV22" s="73">
        <f t="shared" si="2"/>
        <v>-84353.47</v>
      </c>
      <c r="FW22" s="74">
        <v>0</v>
      </c>
      <c r="FX22" s="73">
        <v>-84353.47</v>
      </c>
      <c r="FY22" s="73">
        <v>0</v>
      </c>
      <c r="FZ22" s="73">
        <v>0</v>
      </c>
      <c r="GA22" s="73">
        <v>0</v>
      </c>
      <c r="GB22" s="73">
        <v>0</v>
      </c>
      <c r="GC22" s="80">
        <v>1010410</v>
      </c>
      <c r="GD22" s="37">
        <f t="shared" si="3"/>
        <v>0</v>
      </c>
      <c r="GF22" s="50">
        <f t="shared" si="4"/>
        <v>1010409.9999999969</v>
      </c>
      <c r="GG22" s="80">
        <v>1010410</v>
      </c>
      <c r="GH22" s="37">
        <f t="shared" si="0"/>
        <v>1046125.4949999987</v>
      </c>
      <c r="GI22" s="37">
        <f t="shared" si="5"/>
        <v>0</v>
      </c>
      <c r="GJ22" s="40" t="s">
        <v>317</v>
      </c>
      <c r="GK22" s="40" t="s">
        <v>71</v>
      </c>
      <c r="GL22">
        <v>1042430.9400000006</v>
      </c>
      <c r="GM22" s="37">
        <f t="shared" si="6"/>
        <v>-32020.940000003786</v>
      </c>
      <c r="GN22">
        <v>1073443</v>
      </c>
      <c r="GO22" s="37">
        <f t="shared" si="7"/>
        <v>-27317.505000001285</v>
      </c>
      <c r="GQ22">
        <v>1042430.9400000009</v>
      </c>
      <c r="GR22" s="37">
        <f t="shared" si="8"/>
        <v>-32020.940000004019</v>
      </c>
    </row>
    <row r="23" spans="1:200" ht="15" x14ac:dyDescent="0.25">
      <c r="A23" s="60" t="s">
        <v>318</v>
      </c>
      <c r="B23" s="60" t="s">
        <v>72</v>
      </c>
      <c r="C23" s="73">
        <v>737271.94</v>
      </c>
      <c r="D23" s="73">
        <v>2823.5099999999888</v>
      </c>
      <c r="E23" s="73">
        <v>0</v>
      </c>
      <c r="F23" s="73">
        <v>0</v>
      </c>
      <c r="G23" s="73">
        <v>36179.4</v>
      </c>
      <c r="H23" s="73">
        <v>0</v>
      </c>
      <c r="I23" s="73">
        <v>227219.6299999989</v>
      </c>
      <c r="J23" s="73">
        <v>0</v>
      </c>
      <c r="K23" s="73">
        <v>0</v>
      </c>
      <c r="L23" s="73">
        <v>22126.03</v>
      </c>
      <c r="M23" s="73">
        <v>0</v>
      </c>
      <c r="N23" s="73">
        <v>33934.399999999987</v>
      </c>
      <c r="O23" s="73">
        <v>0</v>
      </c>
      <c r="P23" s="73">
        <v>56068.629999999801</v>
      </c>
      <c r="Q23" s="73">
        <v>129026.0799999999</v>
      </c>
      <c r="R23" s="73">
        <v>0</v>
      </c>
      <c r="S23" s="73">
        <v>12505.85999999999</v>
      </c>
      <c r="T23" s="73">
        <v>11499.76999999999</v>
      </c>
      <c r="U23" s="73">
        <v>0</v>
      </c>
      <c r="V23" s="73">
        <v>28580.149999999881</v>
      </c>
      <c r="W23" s="73">
        <v>34613.589999999902</v>
      </c>
      <c r="X23" s="73">
        <v>25873</v>
      </c>
      <c r="Y23" s="73">
        <v>9528.2100000000009</v>
      </c>
      <c r="Z23" s="73">
        <v>3308.9499999999898</v>
      </c>
      <c r="AA23" s="73">
        <v>1650</v>
      </c>
      <c r="AB23" s="73">
        <v>0</v>
      </c>
      <c r="AC23" s="73">
        <v>0</v>
      </c>
      <c r="AD23" s="73">
        <v>16714.330000000002</v>
      </c>
      <c r="AE23" s="73">
        <v>3863.0599999999899</v>
      </c>
      <c r="AF23" s="73">
        <v>0</v>
      </c>
      <c r="AG23" s="73">
        <v>2149.5999999999899</v>
      </c>
      <c r="AH23" s="73">
        <v>0</v>
      </c>
      <c r="AI23" s="73">
        <v>10496.019999999979</v>
      </c>
      <c r="AJ23" s="73">
        <v>0</v>
      </c>
      <c r="AK23" s="73">
        <v>0</v>
      </c>
      <c r="AL23" s="73">
        <v>2374</v>
      </c>
      <c r="AM23" s="73">
        <v>3353.03</v>
      </c>
      <c r="AN23" s="73">
        <v>980.75</v>
      </c>
      <c r="AO23" s="73">
        <v>8465.17</v>
      </c>
      <c r="AP23" s="73">
        <v>0</v>
      </c>
      <c r="AQ23" s="73">
        <v>0</v>
      </c>
      <c r="AR23" s="73">
        <v>0</v>
      </c>
      <c r="AS23" s="73">
        <v>13289.52</v>
      </c>
      <c r="AT23" s="73">
        <v>-23555.527041316382</v>
      </c>
      <c r="AU23" s="73">
        <v>0</v>
      </c>
      <c r="AV23" s="73">
        <v>0</v>
      </c>
      <c r="AW23" s="73">
        <v>0</v>
      </c>
      <c r="AX23" s="73">
        <v>-3448.65</v>
      </c>
      <c r="AY23" s="74">
        <v>-287901.22295868251</v>
      </c>
      <c r="AZ23" s="73">
        <v>0</v>
      </c>
      <c r="BA23" s="73">
        <v>0</v>
      </c>
      <c r="BB23" s="73">
        <v>0</v>
      </c>
      <c r="BC23" s="73">
        <v>0</v>
      </c>
      <c r="BD23" s="73">
        <v>0</v>
      </c>
      <c r="BE23" s="73">
        <v>0</v>
      </c>
      <c r="BF23" s="73">
        <v>-13329.23</v>
      </c>
      <c r="BG23" s="73">
        <v>0</v>
      </c>
      <c r="BH23" s="73">
        <v>0</v>
      </c>
      <c r="BI23" s="73">
        <v>0</v>
      </c>
      <c r="BJ23" s="73">
        <v>0</v>
      </c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60"/>
      <c r="BW23" s="60"/>
      <c r="BX23" s="59"/>
      <c r="BY23" s="59"/>
      <c r="BZ23" s="59"/>
      <c r="CA23" s="59"/>
      <c r="CB23" s="59"/>
      <c r="CC23" s="59"/>
      <c r="CD23" s="59"/>
      <c r="CE23" s="59"/>
      <c r="CF23" s="73">
        <v>25873</v>
      </c>
      <c r="CG23" s="59"/>
      <c r="CH23" s="59"/>
      <c r="CI23" s="59"/>
      <c r="CJ23" s="59"/>
      <c r="CK23" s="59"/>
      <c r="CL23" s="59"/>
      <c r="CM23" s="59"/>
      <c r="CN23" s="59"/>
      <c r="CO23" s="59"/>
      <c r="CP23" s="75">
        <f t="shared" si="1"/>
        <v>1079787</v>
      </c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78">
        <v>736597</v>
      </c>
      <c r="DL23" s="78">
        <v>0</v>
      </c>
      <c r="DM23" s="78">
        <v>0</v>
      </c>
      <c r="DN23" s="78">
        <v>0</v>
      </c>
      <c r="DO23" s="78">
        <v>25056</v>
      </c>
      <c r="DP23" s="78">
        <v>0</v>
      </c>
      <c r="DQ23" s="78">
        <v>223516</v>
      </c>
      <c r="DR23" s="78">
        <v>0</v>
      </c>
      <c r="DS23" s="78">
        <v>0</v>
      </c>
      <c r="DT23" s="78">
        <v>14880</v>
      </c>
      <c r="DU23" s="78">
        <v>0</v>
      </c>
      <c r="DV23" s="78">
        <v>33795</v>
      </c>
      <c r="DW23" s="59">
        <v>0</v>
      </c>
      <c r="DX23" s="78">
        <v>62960</v>
      </c>
      <c r="DY23" s="78">
        <v>68118</v>
      </c>
      <c r="DZ23" s="78">
        <v>0</v>
      </c>
      <c r="EA23" s="78">
        <v>16847</v>
      </c>
      <c r="EB23" s="78">
        <v>11123</v>
      </c>
      <c r="EC23" s="78">
        <v>0</v>
      </c>
      <c r="ED23" s="78">
        <v>35640</v>
      </c>
      <c r="EE23" s="78">
        <v>50640</v>
      </c>
      <c r="EF23" s="78">
        <v>25873</v>
      </c>
      <c r="EG23" s="78">
        <v>6789</v>
      </c>
      <c r="EH23" s="78">
        <v>4767</v>
      </c>
      <c r="EI23" s="78">
        <v>0</v>
      </c>
      <c r="EJ23" s="78">
        <v>0</v>
      </c>
      <c r="EK23" s="78">
        <v>0</v>
      </c>
      <c r="EL23" s="78">
        <v>10000</v>
      </c>
      <c r="EM23" s="78">
        <v>110</v>
      </c>
      <c r="EN23" s="78">
        <v>0</v>
      </c>
      <c r="EO23" s="78">
        <v>2100</v>
      </c>
      <c r="EP23" s="105">
        <v>20300.939900000114</v>
      </c>
      <c r="EQ23" s="78">
        <v>14256</v>
      </c>
      <c r="ER23" s="59">
        <v>0</v>
      </c>
      <c r="ES23" s="78">
        <v>0</v>
      </c>
      <c r="ET23" s="78">
        <v>2000</v>
      </c>
      <c r="EU23" s="78">
        <v>3330</v>
      </c>
      <c r="EV23" s="78">
        <v>620</v>
      </c>
      <c r="EW23" s="78">
        <v>6180</v>
      </c>
      <c r="EX23" s="79">
        <v>0</v>
      </c>
      <c r="EY23" s="78">
        <v>0</v>
      </c>
      <c r="EZ23" s="78">
        <v>0</v>
      </c>
      <c r="FA23" s="78">
        <v>13882</v>
      </c>
      <c r="FB23" s="78">
        <v>-243278</v>
      </c>
      <c r="FC23" s="59">
        <v>0</v>
      </c>
      <c r="FD23" s="78">
        <v>0</v>
      </c>
      <c r="FE23" s="78">
        <v>0</v>
      </c>
      <c r="FF23" s="78">
        <v>0</v>
      </c>
      <c r="FG23" s="78">
        <v>0</v>
      </c>
      <c r="FH23" s="78">
        <v>0</v>
      </c>
      <c r="FI23" s="59">
        <v>0</v>
      </c>
      <c r="FJ23" s="78">
        <v>0</v>
      </c>
      <c r="FK23" s="59">
        <v>0</v>
      </c>
      <c r="FL23" s="59">
        <v>0</v>
      </c>
      <c r="FM23" s="78">
        <v>0</v>
      </c>
      <c r="FN23" s="59">
        <v>0</v>
      </c>
      <c r="FO23" s="78">
        <v>0</v>
      </c>
      <c r="FP23" s="78">
        <v>0</v>
      </c>
      <c r="FQ23" s="59">
        <v>0</v>
      </c>
      <c r="FR23" s="73">
        <v>-40441.939900000521</v>
      </c>
      <c r="FS23" s="73">
        <v>0</v>
      </c>
      <c r="FT23" s="73">
        <v>-40441.939900000521</v>
      </c>
      <c r="FU23" s="73">
        <v>0</v>
      </c>
      <c r="FV23" s="73">
        <f t="shared" si="2"/>
        <v>-27112.710000000003</v>
      </c>
      <c r="FW23" s="74">
        <v>0</v>
      </c>
      <c r="FX23" s="73">
        <v>-27112.710000000003</v>
      </c>
      <c r="FY23" s="73">
        <v>0</v>
      </c>
      <c r="FZ23" s="73">
        <v>0</v>
      </c>
      <c r="GA23" s="73">
        <v>0</v>
      </c>
      <c r="GB23" s="73">
        <v>0</v>
      </c>
      <c r="GC23" s="80">
        <v>1105660</v>
      </c>
      <c r="GD23" s="37">
        <f t="shared" si="3"/>
        <v>0</v>
      </c>
      <c r="GF23" s="50">
        <f t="shared" si="4"/>
        <v>1105659.9999999995</v>
      </c>
      <c r="GG23" s="80">
        <v>1105660</v>
      </c>
      <c r="GH23" s="37">
        <f t="shared" si="0"/>
        <v>1146101.9399000001</v>
      </c>
      <c r="GI23" s="37">
        <f t="shared" si="5"/>
        <v>0</v>
      </c>
      <c r="GJ23" s="40" t="s">
        <v>318</v>
      </c>
      <c r="GK23" s="40" t="s">
        <v>72</v>
      </c>
      <c r="GL23">
        <v>1112664.3299999998</v>
      </c>
      <c r="GM23" s="37">
        <f t="shared" si="6"/>
        <v>-7004.3300000003073</v>
      </c>
      <c r="GN23">
        <v>1124659</v>
      </c>
      <c r="GO23" s="37">
        <f t="shared" si="7"/>
        <v>21442.939900000114</v>
      </c>
      <c r="GQ23">
        <v>1112664.3299999998</v>
      </c>
      <c r="GR23" s="37">
        <f t="shared" si="8"/>
        <v>-7004.3300000003073</v>
      </c>
    </row>
    <row r="24" spans="1:200" ht="15" x14ac:dyDescent="0.25">
      <c r="A24" s="60" t="s">
        <v>319</v>
      </c>
      <c r="B24" s="60" t="s">
        <v>320</v>
      </c>
      <c r="C24" s="73">
        <v>700247.10999999894</v>
      </c>
      <c r="D24" s="73">
        <v>0</v>
      </c>
      <c r="E24" s="73">
        <v>0</v>
      </c>
      <c r="F24" s="73">
        <v>0</v>
      </c>
      <c r="G24" s="73">
        <v>65834.649999999878</v>
      </c>
      <c r="H24" s="73">
        <v>16190.249999999991</v>
      </c>
      <c r="I24" s="73">
        <v>205662.47999999899</v>
      </c>
      <c r="J24" s="73">
        <v>0</v>
      </c>
      <c r="K24" s="73">
        <v>0</v>
      </c>
      <c r="L24" s="73">
        <v>23024.36</v>
      </c>
      <c r="M24" s="73">
        <v>0</v>
      </c>
      <c r="N24" s="73">
        <v>41725.449999999975</v>
      </c>
      <c r="O24" s="73">
        <v>0</v>
      </c>
      <c r="P24" s="73">
        <v>4586.96</v>
      </c>
      <c r="Q24" s="73">
        <v>35285.609999999979</v>
      </c>
      <c r="R24" s="73">
        <v>207.56</v>
      </c>
      <c r="S24" s="73">
        <v>18077.259999999998</v>
      </c>
      <c r="T24" s="73">
        <v>7459.5999999999995</v>
      </c>
      <c r="U24" s="73">
        <v>0</v>
      </c>
      <c r="V24" s="73">
        <v>33503.789999999979</v>
      </c>
      <c r="W24" s="73">
        <v>40759.199999999903</v>
      </c>
      <c r="X24" s="73">
        <v>15113.75</v>
      </c>
      <c r="Y24" s="73">
        <v>15299.219999999888</v>
      </c>
      <c r="Z24" s="73">
        <v>7827.05</v>
      </c>
      <c r="AA24" s="73">
        <v>0</v>
      </c>
      <c r="AB24" s="73">
        <v>0</v>
      </c>
      <c r="AC24" s="73">
        <v>0</v>
      </c>
      <c r="AD24" s="73">
        <v>6081.3999999999896</v>
      </c>
      <c r="AE24" s="73">
        <v>0</v>
      </c>
      <c r="AF24" s="73">
        <v>0</v>
      </c>
      <c r="AG24" s="73">
        <v>1952.21</v>
      </c>
      <c r="AH24" s="73">
        <v>0</v>
      </c>
      <c r="AI24" s="73">
        <v>3329.4899999999898</v>
      </c>
      <c r="AJ24" s="73">
        <v>0</v>
      </c>
      <c r="AK24" s="73">
        <v>0</v>
      </c>
      <c r="AL24" s="73">
        <v>1232.5</v>
      </c>
      <c r="AM24" s="73">
        <v>1452.03</v>
      </c>
      <c r="AN24" s="73">
        <v>13673.32</v>
      </c>
      <c r="AO24" s="73">
        <v>4868.75</v>
      </c>
      <c r="AP24" s="73">
        <v>0</v>
      </c>
      <c r="AQ24" s="73">
        <v>2130</v>
      </c>
      <c r="AR24" s="73">
        <v>0</v>
      </c>
      <c r="AS24" s="73">
        <v>13008.879999999988</v>
      </c>
      <c r="AT24" s="73">
        <v>-77112.310542624036</v>
      </c>
      <c r="AU24" s="73">
        <v>0</v>
      </c>
      <c r="AV24" s="73">
        <v>0</v>
      </c>
      <c r="AW24" s="73">
        <v>-3424</v>
      </c>
      <c r="AX24" s="73">
        <v>0</v>
      </c>
      <c r="AY24" s="74">
        <v>-266473.77945737587</v>
      </c>
      <c r="AZ24" s="73">
        <v>0</v>
      </c>
      <c r="BA24" s="73">
        <v>0</v>
      </c>
      <c r="BB24" s="73">
        <v>-592.11</v>
      </c>
      <c r="BC24" s="73">
        <v>0</v>
      </c>
      <c r="BD24" s="73">
        <v>0</v>
      </c>
      <c r="BE24" s="73">
        <v>0</v>
      </c>
      <c r="BF24" s="73">
        <v>25189.32</v>
      </c>
      <c r="BG24" s="73">
        <v>0</v>
      </c>
      <c r="BH24" s="73">
        <v>0</v>
      </c>
      <c r="BI24" s="73">
        <v>0</v>
      </c>
      <c r="BJ24" s="73">
        <v>0</v>
      </c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60"/>
      <c r="BW24" s="60"/>
      <c r="BX24" s="59"/>
      <c r="BY24" s="59"/>
      <c r="BZ24" s="59"/>
      <c r="CA24" s="59"/>
      <c r="CB24" s="59"/>
      <c r="CC24" s="59"/>
      <c r="CD24" s="59"/>
      <c r="CE24" s="59"/>
      <c r="CF24" s="73">
        <v>15113.75</v>
      </c>
      <c r="CG24" s="59"/>
      <c r="CH24" s="59"/>
      <c r="CI24" s="59"/>
      <c r="CJ24" s="59"/>
      <c r="CK24" s="59"/>
      <c r="CL24" s="59"/>
      <c r="CM24" s="59"/>
      <c r="CN24" s="59"/>
      <c r="CO24" s="59"/>
      <c r="CP24" s="75">
        <f t="shared" si="1"/>
        <v>941006.25</v>
      </c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78">
        <v>723282</v>
      </c>
      <c r="DL24" s="78">
        <v>0</v>
      </c>
      <c r="DM24" s="78">
        <v>0</v>
      </c>
      <c r="DN24" s="78">
        <v>0</v>
      </c>
      <c r="DO24" s="78">
        <v>23711</v>
      </c>
      <c r="DP24" s="78">
        <v>14650</v>
      </c>
      <c r="DQ24" s="78">
        <v>206010</v>
      </c>
      <c r="DR24" s="78">
        <v>0</v>
      </c>
      <c r="DS24" s="78">
        <v>0</v>
      </c>
      <c r="DT24" s="78">
        <v>23364</v>
      </c>
      <c r="DU24" s="78">
        <v>0</v>
      </c>
      <c r="DV24" s="78">
        <v>37625</v>
      </c>
      <c r="DW24" s="59">
        <v>0</v>
      </c>
      <c r="DX24" s="78">
        <v>14448</v>
      </c>
      <c r="DY24" s="78">
        <v>44132</v>
      </c>
      <c r="DZ24" s="78">
        <v>0</v>
      </c>
      <c r="EA24" s="78">
        <v>17696</v>
      </c>
      <c r="EB24" s="78">
        <v>9260</v>
      </c>
      <c r="EC24" s="78">
        <v>0</v>
      </c>
      <c r="ED24" s="78">
        <v>40381</v>
      </c>
      <c r="EE24" s="78">
        <v>48439</v>
      </c>
      <c r="EF24" s="78">
        <v>15113.75</v>
      </c>
      <c r="EG24" s="78">
        <v>22618</v>
      </c>
      <c r="EH24" s="78">
        <v>7720</v>
      </c>
      <c r="EI24" s="78">
        <v>0</v>
      </c>
      <c r="EJ24" s="78">
        <v>0</v>
      </c>
      <c r="EK24" s="78">
        <v>0</v>
      </c>
      <c r="EL24" s="78">
        <v>10000</v>
      </c>
      <c r="EM24" s="78">
        <v>110</v>
      </c>
      <c r="EN24" s="78">
        <v>0</v>
      </c>
      <c r="EO24" s="78">
        <v>2100</v>
      </c>
      <c r="EP24" s="105">
        <v>-164920.10250000248</v>
      </c>
      <c r="EQ24" s="78">
        <v>3100</v>
      </c>
      <c r="ER24" s="59">
        <v>0</v>
      </c>
      <c r="ES24" s="78">
        <v>0</v>
      </c>
      <c r="ET24" s="78">
        <v>1500</v>
      </c>
      <c r="EU24" s="78">
        <v>1430</v>
      </c>
      <c r="EV24" s="78">
        <v>6550</v>
      </c>
      <c r="EW24" s="78">
        <v>6400</v>
      </c>
      <c r="EX24" s="79">
        <v>0</v>
      </c>
      <c r="EY24" s="78">
        <v>0</v>
      </c>
      <c r="EZ24" s="78">
        <v>0</v>
      </c>
      <c r="FA24" s="78">
        <v>13790</v>
      </c>
      <c r="FB24" s="78">
        <v>-208437</v>
      </c>
      <c r="FC24" s="59">
        <v>0</v>
      </c>
      <c r="FD24" s="78">
        <v>0</v>
      </c>
      <c r="FE24" s="78">
        <v>-3381</v>
      </c>
      <c r="FF24" s="78">
        <v>0</v>
      </c>
      <c r="FG24" s="78">
        <v>0</v>
      </c>
      <c r="FH24" s="78">
        <v>0</v>
      </c>
      <c r="FI24" s="59">
        <v>0</v>
      </c>
      <c r="FJ24" s="78">
        <v>0</v>
      </c>
      <c r="FK24" s="59">
        <v>0</v>
      </c>
      <c r="FL24" s="59">
        <v>0</v>
      </c>
      <c r="FM24" s="78">
        <v>0</v>
      </c>
      <c r="FN24" s="59">
        <v>0</v>
      </c>
      <c r="FO24" s="78">
        <v>0</v>
      </c>
      <c r="FP24" s="78">
        <v>0</v>
      </c>
      <c r="FQ24" s="59">
        <v>0</v>
      </c>
      <c r="FR24" s="73">
        <v>39428.352500000343</v>
      </c>
      <c r="FS24" s="73">
        <v>0</v>
      </c>
      <c r="FT24" s="73">
        <v>39428.352500000343</v>
      </c>
      <c r="FU24" s="73">
        <v>0</v>
      </c>
      <c r="FV24" s="73">
        <f t="shared" si="2"/>
        <v>14239.029999999999</v>
      </c>
      <c r="FW24" s="74">
        <v>0</v>
      </c>
      <c r="FX24" s="73">
        <v>14239.029999999999</v>
      </c>
      <c r="FY24" s="73">
        <v>0</v>
      </c>
      <c r="FZ24" s="73">
        <v>0</v>
      </c>
      <c r="GA24" s="73">
        <v>0</v>
      </c>
      <c r="GB24" s="73">
        <v>0</v>
      </c>
      <c r="GC24" s="80">
        <v>956120</v>
      </c>
      <c r="GD24" s="37">
        <f t="shared" si="3"/>
        <v>0</v>
      </c>
      <c r="GF24" s="50">
        <f t="shared" si="4"/>
        <v>956119.9999999979</v>
      </c>
      <c r="GG24" s="80">
        <v>956120</v>
      </c>
      <c r="GH24" s="37">
        <f t="shared" si="0"/>
        <v>916691.64749999763</v>
      </c>
      <c r="GI24" s="37">
        <f t="shared" si="5"/>
        <v>0</v>
      </c>
      <c r="GJ24" s="40" t="s">
        <v>319</v>
      </c>
      <c r="GK24" s="40" t="s">
        <v>320</v>
      </c>
      <c r="GL24">
        <v>825150.85</v>
      </c>
      <c r="GM24" s="37">
        <f t="shared" si="6"/>
        <v>130969.14999999793</v>
      </c>
      <c r="GN24">
        <v>863403</v>
      </c>
      <c r="GO24" s="37">
        <f t="shared" si="7"/>
        <v>53288.647499997634</v>
      </c>
      <c r="GQ24">
        <v>825150.84999999986</v>
      </c>
      <c r="GR24" s="37">
        <f t="shared" si="8"/>
        <v>130969.14999999804</v>
      </c>
    </row>
    <row r="25" spans="1:200" ht="15" x14ac:dyDescent="0.25">
      <c r="A25" s="60" t="s">
        <v>321</v>
      </c>
      <c r="B25" s="60" t="s">
        <v>73</v>
      </c>
      <c r="C25" s="73">
        <v>528365.00999999989</v>
      </c>
      <c r="D25" s="73">
        <v>0</v>
      </c>
      <c r="E25" s="73">
        <v>0</v>
      </c>
      <c r="F25" s="73">
        <v>0</v>
      </c>
      <c r="G25" s="73">
        <v>33890.729999999894</v>
      </c>
      <c r="H25" s="73">
        <v>52000.569999999992</v>
      </c>
      <c r="I25" s="73">
        <v>238552.5399999998</v>
      </c>
      <c r="J25" s="73">
        <v>0</v>
      </c>
      <c r="K25" s="73">
        <v>0</v>
      </c>
      <c r="L25" s="73">
        <v>6513.4400000000005</v>
      </c>
      <c r="M25" s="73">
        <v>0</v>
      </c>
      <c r="N25" s="73">
        <v>54849.859999999884</v>
      </c>
      <c r="O25" s="73">
        <v>0</v>
      </c>
      <c r="P25" s="73">
        <v>5222.6299999999892</v>
      </c>
      <c r="Q25" s="73">
        <v>22337.009999999991</v>
      </c>
      <c r="R25" s="73">
        <v>0</v>
      </c>
      <c r="S25" s="73">
        <v>22103.629999999899</v>
      </c>
      <c r="T25" s="73">
        <v>8583.0799999999981</v>
      </c>
      <c r="U25" s="73">
        <v>14374</v>
      </c>
      <c r="V25" s="73">
        <v>38377.949999999997</v>
      </c>
      <c r="W25" s="73">
        <v>60613.779999999992</v>
      </c>
      <c r="X25" s="73">
        <v>14980</v>
      </c>
      <c r="Y25" s="73">
        <v>16230.30999999999</v>
      </c>
      <c r="Z25" s="73">
        <v>9031.7900000000009</v>
      </c>
      <c r="AA25" s="73">
        <v>0</v>
      </c>
      <c r="AB25" s="73">
        <v>0</v>
      </c>
      <c r="AC25" s="73">
        <v>8886.5</v>
      </c>
      <c r="AD25" s="73">
        <v>6650.4099999999899</v>
      </c>
      <c r="AE25" s="73">
        <v>-1009.77999999999</v>
      </c>
      <c r="AF25" s="73">
        <v>0</v>
      </c>
      <c r="AG25" s="73">
        <v>1655.7</v>
      </c>
      <c r="AH25" s="73">
        <v>0</v>
      </c>
      <c r="AI25" s="73">
        <v>2107.9499999999889</v>
      </c>
      <c r="AJ25" s="73">
        <v>0</v>
      </c>
      <c r="AK25" s="73">
        <v>0</v>
      </c>
      <c r="AL25" s="73">
        <v>637.5</v>
      </c>
      <c r="AM25" s="73">
        <v>551.72</v>
      </c>
      <c r="AN25" s="73">
        <v>9109.64</v>
      </c>
      <c r="AO25" s="73">
        <v>3291.57</v>
      </c>
      <c r="AP25" s="73">
        <v>0</v>
      </c>
      <c r="AQ25" s="73">
        <v>0</v>
      </c>
      <c r="AR25" s="73">
        <v>0</v>
      </c>
      <c r="AS25" s="73">
        <v>12315.810000000001</v>
      </c>
      <c r="AT25" s="73">
        <v>-27086.728283641045</v>
      </c>
      <c r="AU25" s="73">
        <v>0</v>
      </c>
      <c r="AV25" s="73">
        <v>-650</v>
      </c>
      <c r="AW25" s="73">
        <v>0</v>
      </c>
      <c r="AX25" s="73">
        <v>-3623.3699999999899</v>
      </c>
      <c r="AY25" s="74">
        <v>-215914.58171635895</v>
      </c>
      <c r="AZ25" s="73">
        <v>0</v>
      </c>
      <c r="BA25" s="73">
        <v>0</v>
      </c>
      <c r="BB25" s="73">
        <v>0</v>
      </c>
      <c r="BC25" s="73">
        <v>0</v>
      </c>
      <c r="BD25" s="73">
        <v>0</v>
      </c>
      <c r="BE25" s="73">
        <v>0</v>
      </c>
      <c r="BF25" s="73">
        <v>-33788.669999999896</v>
      </c>
      <c r="BG25" s="73">
        <v>0</v>
      </c>
      <c r="BH25" s="73">
        <v>0</v>
      </c>
      <c r="BI25" s="73">
        <v>0</v>
      </c>
      <c r="BJ25" s="73">
        <v>0</v>
      </c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60"/>
      <c r="BW25" s="60"/>
      <c r="BX25" s="59"/>
      <c r="BY25" s="59"/>
      <c r="BZ25" s="59"/>
      <c r="CA25" s="59"/>
      <c r="CB25" s="59"/>
      <c r="CC25" s="59"/>
      <c r="CD25" s="59"/>
      <c r="CE25" s="59"/>
      <c r="CF25" s="73">
        <v>14980</v>
      </c>
      <c r="CG25" s="59"/>
      <c r="CH25" s="59"/>
      <c r="CI25" s="59"/>
      <c r="CJ25" s="59"/>
      <c r="CK25" s="59"/>
      <c r="CL25" s="59"/>
      <c r="CM25" s="59"/>
      <c r="CN25" s="59"/>
      <c r="CO25" s="59"/>
      <c r="CP25" s="75">
        <f t="shared" si="1"/>
        <v>874180</v>
      </c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78">
        <v>533123</v>
      </c>
      <c r="DL25" s="78">
        <v>0</v>
      </c>
      <c r="DM25" s="78">
        <v>0</v>
      </c>
      <c r="DN25" s="78">
        <v>0</v>
      </c>
      <c r="DO25" s="78">
        <v>23031</v>
      </c>
      <c r="DP25" s="78">
        <v>63616</v>
      </c>
      <c r="DQ25" s="78">
        <v>234096</v>
      </c>
      <c r="DR25" s="78">
        <v>0</v>
      </c>
      <c r="DS25" s="78">
        <v>0</v>
      </c>
      <c r="DT25" s="78">
        <v>6767</v>
      </c>
      <c r="DU25" s="78">
        <v>0</v>
      </c>
      <c r="DV25" s="78">
        <v>53027</v>
      </c>
      <c r="DW25" s="59">
        <v>0</v>
      </c>
      <c r="DX25" s="78">
        <v>12652</v>
      </c>
      <c r="DY25" s="78">
        <v>15456</v>
      </c>
      <c r="DZ25" s="78">
        <v>0</v>
      </c>
      <c r="EA25" s="78">
        <v>25499</v>
      </c>
      <c r="EB25" s="78">
        <v>8595</v>
      </c>
      <c r="EC25" s="78">
        <v>8085</v>
      </c>
      <c r="ED25" s="78">
        <v>40595</v>
      </c>
      <c r="EE25" s="78">
        <v>58567</v>
      </c>
      <c r="EF25" s="78">
        <v>14980</v>
      </c>
      <c r="EG25" s="78">
        <v>24529</v>
      </c>
      <c r="EH25" s="78">
        <v>5415</v>
      </c>
      <c r="EI25" s="78">
        <v>0</v>
      </c>
      <c r="EJ25" s="78">
        <v>0</v>
      </c>
      <c r="EK25" s="78">
        <v>0</v>
      </c>
      <c r="EL25" s="78">
        <v>10000</v>
      </c>
      <c r="EM25" s="78">
        <v>0</v>
      </c>
      <c r="EN25" s="78">
        <v>0</v>
      </c>
      <c r="EO25" s="78">
        <v>2000</v>
      </c>
      <c r="EP25" s="105">
        <v>11692.839999999618</v>
      </c>
      <c r="EQ25" s="78">
        <v>2400</v>
      </c>
      <c r="ER25" s="59">
        <v>0</v>
      </c>
      <c r="ES25" s="78">
        <v>0</v>
      </c>
      <c r="ET25" s="78">
        <v>1000</v>
      </c>
      <c r="EU25" s="78">
        <v>554</v>
      </c>
      <c r="EV25" s="78">
        <v>6560</v>
      </c>
      <c r="EW25" s="78">
        <v>3150</v>
      </c>
      <c r="EX25" s="79">
        <v>0</v>
      </c>
      <c r="EY25" s="78">
        <v>0</v>
      </c>
      <c r="EZ25" s="78">
        <v>0</v>
      </c>
      <c r="FA25" s="78">
        <v>12556</v>
      </c>
      <c r="FB25" s="78">
        <v>-194109</v>
      </c>
      <c r="FC25" s="59">
        <v>0</v>
      </c>
      <c r="FD25" s="78">
        <v>0</v>
      </c>
      <c r="FE25" s="78">
        <v>0</v>
      </c>
      <c r="FF25" s="78">
        <v>-1000</v>
      </c>
      <c r="FG25" s="78">
        <v>0</v>
      </c>
      <c r="FH25" s="78">
        <v>0</v>
      </c>
      <c r="FI25" s="59">
        <v>0</v>
      </c>
      <c r="FJ25" s="78">
        <v>0</v>
      </c>
      <c r="FK25" s="59">
        <v>0</v>
      </c>
      <c r="FL25" s="59">
        <v>0</v>
      </c>
      <c r="FM25" s="78">
        <v>0</v>
      </c>
      <c r="FN25" s="59">
        <v>0</v>
      </c>
      <c r="FO25" s="78">
        <v>0</v>
      </c>
      <c r="FP25" s="78">
        <v>0</v>
      </c>
      <c r="FQ25" s="59">
        <v>0</v>
      </c>
      <c r="FR25" s="73">
        <v>-93676.840000000491</v>
      </c>
      <c r="FS25" s="73">
        <v>0</v>
      </c>
      <c r="FT25" s="73">
        <v>-93676.840000000491</v>
      </c>
      <c r="FU25" s="73">
        <v>0</v>
      </c>
      <c r="FV25" s="73">
        <f t="shared" si="2"/>
        <v>-59888.17</v>
      </c>
      <c r="FW25" s="74">
        <v>0</v>
      </c>
      <c r="FX25" s="73">
        <v>-59888.17</v>
      </c>
      <c r="FY25" s="73">
        <v>0</v>
      </c>
      <c r="FZ25" s="73">
        <v>0</v>
      </c>
      <c r="GA25" s="73">
        <v>0</v>
      </c>
      <c r="GB25" s="73">
        <v>0</v>
      </c>
      <c r="GC25" s="80">
        <v>889160</v>
      </c>
      <c r="GD25" s="37">
        <f t="shared" si="3"/>
        <v>0</v>
      </c>
      <c r="GF25" s="50">
        <f t="shared" si="4"/>
        <v>889159.99999999907</v>
      </c>
      <c r="GG25" s="80">
        <v>889160</v>
      </c>
      <c r="GH25" s="37">
        <f t="shared" si="0"/>
        <v>982836.83999999962</v>
      </c>
      <c r="GI25" s="37">
        <f t="shared" si="5"/>
        <v>0</v>
      </c>
      <c r="GJ25" s="40" t="s">
        <v>321</v>
      </c>
      <c r="GK25" s="40" t="s">
        <v>73</v>
      </c>
      <c r="GL25">
        <v>910100.83999999927</v>
      </c>
      <c r="GM25" s="37">
        <f t="shared" si="6"/>
        <v>-20940.8400000002</v>
      </c>
      <c r="GN25">
        <v>934120</v>
      </c>
      <c r="GO25" s="37">
        <f t="shared" si="7"/>
        <v>48716.839999999618</v>
      </c>
      <c r="GQ25">
        <v>910100.83999999973</v>
      </c>
      <c r="GR25" s="37">
        <f t="shared" si="8"/>
        <v>-20940.840000000666</v>
      </c>
    </row>
    <row r="26" spans="1:200" ht="15" x14ac:dyDescent="0.25">
      <c r="A26" s="60" t="s">
        <v>322</v>
      </c>
      <c r="B26" s="60" t="s">
        <v>159</v>
      </c>
      <c r="C26" s="73">
        <v>1022574.5399999981</v>
      </c>
      <c r="D26" s="73">
        <v>71300.28</v>
      </c>
      <c r="E26" s="73">
        <v>0</v>
      </c>
      <c r="F26" s="73">
        <v>0</v>
      </c>
      <c r="G26" s="73">
        <v>99784.18</v>
      </c>
      <c r="H26" s="73">
        <v>156530.5499999999</v>
      </c>
      <c r="I26" s="73">
        <v>273256.64999999997</v>
      </c>
      <c r="J26" s="73">
        <v>0</v>
      </c>
      <c r="K26" s="73">
        <v>0</v>
      </c>
      <c r="L26" s="73">
        <v>23969.33</v>
      </c>
      <c r="M26" s="73">
        <v>30632.819999999992</v>
      </c>
      <c r="N26" s="73">
        <v>40234.67</v>
      </c>
      <c r="O26" s="73">
        <v>0</v>
      </c>
      <c r="P26" s="73">
        <v>42560.369999999901</v>
      </c>
      <c r="Q26" s="73">
        <v>98252.31</v>
      </c>
      <c r="R26" s="73">
        <v>9142.1599999999908</v>
      </c>
      <c r="S26" s="73">
        <v>36767.759999999987</v>
      </c>
      <c r="T26" s="73">
        <v>7129.5099999999975</v>
      </c>
      <c r="U26" s="73">
        <v>0</v>
      </c>
      <c r="V26" s="73">
        <v>73221.219999999899</v>
      </c>
      <c r="W26" s="73">
        <v>59217.709999999905</v>
      </c>
      <c r="X26" s="73">
        <v>22068.75</v>
      </c>
      <c r="Y26" s="73">
        <v>21942.819999999989</v>
      </c>
      <c r="Z26" s="73">
        <v>6507.76</v>
      </c>
      <c r="AA26" s="73">
        <v>0</v>
      </c>
      <c r="AB26" s="73">
        <v>0</v>
      </c>
      <c r="AC26" s="73">
        <v>0</v>
      </c>
      <c r="AD26" s="73">
        <v>50781.83</v>
      </c>
      <c r="AE26" s="73">
        <v>25106.51</v>
      </c>
      <c r="AF26" s="73">
        <v>1441</v>
      </c>
      <c r="AG26" s="73">
        <v>1086.18</v>
      </c>
      <c r="AH26" s="73">
        <v>0</v>
      </c>
      <c r="AI26" s="73">
        <v>336.67</v>
      </c>
      <c r="AJ26" s="73">
        <v>0</v>
      </c>
      <c r="AK26" s="73">
        <v>0</v>
      </c>
      <c r="AL26" s="73">
        <v>3743.4</v>
      </c>
      <c r="AM26" s="73">
        <v>988.77999999999895</v>
      </c>
      <c r="AN26" s="73">
        <v>4550.88</v>
      </c>
      <c r="AO26" s="73">
        <v>2896.86</v>
      </c>
      <c r="AP26" s="73">
        <v>0</v>
      </c>
      <c r="AQ26" s="73">
        <v>148968.359999999</v>
      </c>
      <c r="AR26" s="73">
        <v>0</v>
      </c>
      <c r="AS26" s="73">
        <v>15483.47999999999</v>
      </c>
      <c r="AT26" s="73">
        <v>-74499.503637835034</v>
      </c>
      <c r="AU26" s="73">
        <v>0</v>
      </c>
      <c r="AV26" s="73">
        <v>-8278.8099999999904</v>
      </c>
      <c r="AW26" s="73">
        <v>0</v>
      </c>
      <c r="AX26" s="73">
        <v>-149820.74999999898</v>
      </c>
      <c r="AY26" s="74">
        <v>-478140.77636216488</v>
      </c>
      <c r="AZ26" s="73">
        <v>0</v>
      </c>
      <c r="BA26" s="73">
        <v>0</v>
      </c>
      <c r="BB26" s="73">
        <v>-6467.1</v>
      </c>
      <c r="BC26" s="73">
        <v>0</v>
      </c>
      <c r="BD26" s="73">
        <v>0</v>
      </c>
      <c r="BE26" s="73">
        <v>0</v>
      </c>
      <c r="BF26" s="73">
        <v>-20720.400000000001</v>
      </c>
      <c r="BG26" s="73">
        <v>0</v>
      </c>
      <c r="BH26" s="73">
        <v>0</v>
      </c>
      <c r="BI26" s="73">
        <v>0</v>
      </c>
      <c r="BJ26" s="73">
        <v>0</v>
      </c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60"/>
      <c r="BW26" s="60"/>
      <c r="BX26" s="59"/>
      <c r="BY26" s="59"/>
      <c r="BZ26" s="59"/>
      <c r="CA26" s="59"/>
      <c r="CB26" s="59"/>
      <c r="CC26" s="59"/>
      <c r="CD26" s="59"/>
      <c r="CE26" s="59"/>
      <c r="CF26" s="73">
        <v>22068.75</v>
      </c>
      <c r="CG26" s="59"/>
      <c r="CH26" s="59"/>
      <c r="CI26" s="59"/>
      <c r="CJ26" s="59"/>
      <c r="CK26" s="59"/>
      <c r="CL26" s="59"/>
      <c r="CM26" s="59"/>
      <c r="CN26" s="59"/>
      <c r="CO26" s="59"/>
      <c r="CP26" s="75">
        <f t="shared" si="1"/>
        <v>1590481.25</v>
      </c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78">
        <v>1045341</v>
      </c>
      <c r="DL26" s="78">
        <v>0</v>
      </c>
      <c r="DM26" s="78">
        <v>71726</v>
      </c>
      <c r="DN26" s="78">
        <v>0</v>
      </c>
      <c r="DO26" s="78">
        <v>37529</v>
      </c>
      <c r="DP26" s="78">
        <v>152702</v>
      </c>
      <c r="DQ26" s="78">
        <v>293895</v>
      </c>
      <c r="DR26" s="78">
        <v>0</v>
      </c>
      <c r="DS26" s="78">
        <v>0</v>
      </c>
      <c r="DT26" s="78">
        <v>23995</v>
      </c>
      <c r="DU26" s="78">
        <v>29401</v>
      </c>
      <c r="DV26" s="78">
        <v>38564</v>
      </c>
      <c r="DW26" s="59">
        <v>0</v>
      </c>
      <c r="DX26" s="78">
        <v>16428</v>
      </c>
      <c r="DY26" s="78">
        <v>108693</v>
      </c>
      <c r="DZ26" s="78">
        <v>10656</v>
      </c>
      <c r="EA26" s="78">
        <v>35283</v>
      </c>
      <c r="EB26" s="78">
        <v>6640</v>
      </c>
      <c r="EC26" s="78">
        <v>0</v>
      </c>
      <c r="ED26" s="78">
        <v>72465</v>
      </c>
      <c r="EE26" s="78">
        <v>54515</v>
      </c>
      <c r="EF26" s="78">
        <v>22068.75</v>
      </c>
      <c r="EG26" s="78">
        <v>25029</v>
      </c>
      <c r="EH26" s="78">
        <v>7322</v>
      </c>
      <c r="EI26" s="78">
        <v>0</v>
      </c>
      <c r="EJ26" s="78">
        <v>0</v>
      </c>
      <c r="EK26" s="78">
        <v>0</v>
      </c>
      <c r="EL26" s="78">
        <v>30000</v>
      </c>
      <c r="EM26" s="78">
        <v>22610</v>
      </c>
      <c r="EN26" s="78">
        <v>1631</v>
      </c>
      <c r="EO26" s="78">
        <v>1470</v>
      </c>
      <c r="EP26" s="105">
        <v>30151.849999997299</v>
      </c>
      <c r="EQ26" s="78">
        <v>1674</v>
      </c>
      <c r="ER26" s="59">
        <v>0</v>
      </c>
      <c r="ES26" s="78">
        <v>0</v>
      </c>
      <c r="ET26" s="78">
        <v>4000</v>
      </c>
      <c r="EU26" s="78">
        <v>1650</v>
      </c>
      <c r="EV26" s="78">
        <v>3390</v>
      </c>
      <c r="EW26" s="78">
        <v>6300</v>
      </c>
      <c r="EX26" s="79">
        <v>0</v>
      </c>
      <c r="EY26" s="78">
        <v>0</v>
      </c>
      <c r="EZ26" s="78">
        <v>0</v>
      </c>
      <c r="FA26" s="78">
        <v>16147</v>
      </c>
      <c r="FB26" s="78">
        <v>-416153</v>
      </c>
      <c r="FC26" s="59">
        <v>0</v>
      </c>
      <c r="FD26" s="78">
        <v>0</v>
      </c>
      <c r="FE26" s="78">
        <v>0</v>
      </c>
      <c r="FF26" s="78">
        <v>0</v>
      </c>
      <c r="FG26" s="78">
        <v>0</v>
      </c>
      <c r="FH26" s="78">
        <v>0</v>
      </c>
      <c r="FI26" s="59">
        <v>0</v>
      </c>
      <c r="FJ26" s="78">
        <v>0</v>
      </c>
      <c r="FK26" s="59">
        <v>0</v>
      </c>
      <c r="FL26" s="59">
        <v>0</v>
      </c>
      <c r="FM26" s="78">
        <v>0</v>
      </c>
      <c r="FN26" s="59">
        <v>0</v>
      </c>
      <c r="FO26" s="78">
        <v>0</v>
      </c>
      <c r="FP26" s="78">
        <v>0</v>
      </c>
      <c r="FQ26" s="59">
        <v>0</v>
      </c>
      <c r="FR26" s="73">
        <v>-142573.60000000068</v>
      </c>
      <c r="FS26" s="73">
        <v>0</v>
      </c>
      <c r="FT26" s="73">
        <v>-142573.60000000068</v>
      </c>
      <c r="FU26" s="73">
        <v>0</v>
      </c>
      <c r="FV26" s="73">
        <f t="shared" si="2"/>
        <v>-121853.20000000004</v>
      </c>
      <c r="FW26" s="74">
        <v>0</v>
      </c>
      <c r="FX26" s="73">
        <v>-121853.20000000004</v>
      </c>
      <c r="FY26" s="73">
        <v>0</v>
      </c>
      <c r="FZ26" s="73">
        <v>0</v>
      </c>
      <c r="GA26" s="73">
        <v>0</v>
      </c>
      <c r="GB26" s="73">
        <v>0</v>
      </c>
      <c r="GC26" s="80">
        <v>1612550</v>
      </c>
      <c r="GD26" s="37">
        <f t="shared" si="3"/>
        <v>0</v>
      </c>
      <c r="GF26" s="50">
        <f t="shared" si="4"/>
        <v>1612549.9999999967</v>
      </c>
      <c r="GG26" s="80">
        <v>1612550</v>
      </c>
      <c r="GH26" s="37">
        <f t="shared" si="0"/>
        <v>1755123.5999999973</v>
      </c>
      <c r="GI26" s="37">
        <f t="shared" si="5"/>
        <v>0</v>
      </c>
      <c r="GJ26" s="40" t="s">
        <v>322</v>
      </c>
      <c r="GK26" s="40" t="s">
        <v>159</v>
      </c>
      <c r="GL26">
        <v>1438690.5000000009</v>
      </c>
      <c r="GM26" s="37">
        <f t="shared" si="6"/>
        <v>173859.49999999581</v>
      </c>
      <c r="GN26">
        <v>1502801</v>
      </c>
      <c r="GO26" s="37">
        <f t="shared" si="7"/>
        <v>252322.5999999973</v>
      </c>
      <c r="GQ26">
        <v>1438690.5000000005</v>
      </c>
      <c r="GR26" s="37">
        <f t="shared" si="8"/>
        <v>173859.49999999627</v>
      </c>
    </row>
    <row r="27" spans="1:200" ht="15" x14ac:dyDescent="0.25">
      <c r="A27" s="60" t="s">
        <v>323</v>
      </c>
      <c r="B27" s="60" t="s">
        <v>324</v>
      </c>
      <c r="C27" s="73">
        <v>391902.87999999995</v>
      </c>
      <c r="D27" s="73">
        <v>147831.08999999991</v>
      </c>
      <c r="E27" s="73">
        <v>0</v>
      </c>
      <c r="F27" s="73">
        <v>0</v>
      </c>
      <c r="G27" s="73">
        <v>48844.469999999783</v>
      </c>
      <c r="H27" s="73">
        <v>56564.59</v>
      </c>
      <c r="I27" s="73">
        <v>97769.099999999788</v>
      </c>
      <c r="J27" s="73">
        <v>0</v>
      </c>
      <c r="K27" s="73">
        <v>0</v>
      </c>
      <c r="L27" s="73">
        <v>0</v>
      </c>
      <c r="M27" s="73">
        <v>0</v>
      </c>
      <c r="N27" s="73">
        <v>19080.429999999989</v>
      </c>
      <c r="O27" s="73">
        <v>0</v>
      </c>
      <c r="P27" s="73">
        <v>673127.85999999905</v>
      </c>
      <c r="Q27" s="73">
        <v>101340.36000000002</v>
      </c>
      <c r="R27" s="73">
        <v>1143.92</v>
      </c>
      <c r="S27" s="73">
        <v>21532.639999999989</v>
      </c>
      <c r="T27" s="73">
        <v>0</v>
      </c>
      <c r="U27" s="73">
        <v>4160</v>
      </c>
      <c r="V27" s="73">
        <v>21549.77</v>
      </c>
      <c r="W27" s="73">
        <v>21906.57</v>
      </c>
      <c r="X27" s="73">
        <v>26482.5</v>
      </c>
      <c r="Y27" s="73">
        <v>20127.80999999999</v>
      </c>
      <c r="Z27" s="73">
        <v>3204.17</v>
      </c>
      <c r="AA27" s="73">
        <v>0</v>
      </c>
      <c r="AB27" s="73">
        <v>2311.77</v>
      </c>
      <c r="AC27" s="73">
        <v>0</v>
      </c>
      <c r="AD27" s="73">
        <v>20369.91</v>
      </c>
      <c r="AE27" s="73">
        <v>1394.83</v>
      </c>
      <c r="AF27" s="73">
        <v>0</v>
      </c>
      <c r="AG27" s="73">
        <v>0</v>
      </c>
      <c r="AH27" s="73">
        <v>0</v>
      </c>
      <c r="AI27" s="73">
        <v>4070.9800000000005</v>
      </c>
      <c r="AJ27" s="73">
        <v>0</v>
      </c>
      <c r="AK27" s="73">
        <v>0</v>
      </c>
      <c r="AL27" s="73">
        <v>0</v>
      </c>
      <c r="AM27" s="73">
        <v>1009.16</v>
      </c>
      <c r="AN27" s="73">
        <v>1081.48</v>
      </c>
      <c r="AO27" s="73">
        <v>6978.4699999999903</v>
      </c>
      <c r="AP27" s="73">
        <v>0</v>
      </c>
      <c r="AQ27" s="73">
        <v>0</v>
      </c>
      <c r="AR27" s="73">
        <v>0</v>
      </c>
      <c r="AS27" s="73">
        <v>11833.909999999989</v>
      </c>
      <c r="AT27" s="73">
        <v>-37945.411563861067</v>
      </c>
      <c r="AU27" s="73">
        <v>0</v>
      </c>
      <c r="AV27" s="73">
        <v>-10750</v>
      </c>
      <c r="AW27" s="73">
        <v>-495</v>
      </c>
      <c r="AX27" s="73">
        <v>-2887.5</v>
      </c>
      <c r="AY27" s="74">
        <v>-852501.72843613883</v>
      </c>
      <c r="AZ27" s="73">
        <v>0</v>
      </c>
      <c r="BA27" s="73">
        <v>0</v>
      </c>
      <c r="BB27" s="73">
        <v>-1934.21</v>
      </c>
      <c r="BC27" s="73">
        <v>0</v>
      </c>
      <c r="BD27" s="73">
        <v>0</v>
      </c>
      <c r="BE27" s="73">
        <v>0</v>
      </c>
      <c r="BF27" s="73">
        <v>-316664.82</v>
      </c>
      <c r="BG27" s="73">
        <v>0</v>
      </c>
      <c r="BH27" s="73">
        <v>0</v>
      </c>
      <c r="BI27" s="73">
        <v>0</v>
      </c>
      <c r="BJ27" s="73">
        <v>0</v>
      </c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60"/>
      <c r="BW27" s="60"/>
      <c r="BX27" s="59"/>
      <c r="BY27" s="59"/>
      <c r="BZ27" s="59"/>
      <c r="CA27" s="59"/>
      <c r="CB27" s="59"/>
      <c r="CC27" s="59"/>
      <c r="CD27" s="59"/>
      <c r="CE27" s="59"/>
      <c r="CF27" s="73">
        <v>26482.5</v>
      </c>
      <c r="CG27" s="59"/>
      <c r="CH27" s="59"/>
      <c r="CI27" s="59"/>
      <c r="CJ27" s="59"/>
      <c r="CK27" s="59"/>
      <c r="CL27" s="59"/>
      <c r="CM27" s="59"/>
      <c r="CN27" s="59"/>
      <c r="CO27" s="59"/>
      <c r="CP27" s="75">
        <f t="shared" si="1"/>
        <v>455957.5</v>
      </c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78">
        <v>363169</v>
      </c>
      <c r="DL27" s="78">
        <v>117671</v>
      </c>
      <c r="DM27" s="78">
        <v>0</v>
      </c>
      <c r="DN27" s="78">
        <v>0</v>
      </c>
      <c r="DO27" s="78">
        <v>15326</v>
      </c>
      <c r="DP27" s="78">
        <v>72167</v>
      </c>
      <c r="DQ27" s="78">
        <v>99759</v>
      </c>
      <c r="DR27" s="78">
        <v>0</v>
      </c>
      <c r="DS27" s="78">
        <v>0</v>
      </c>
      <c r="DT27" s="78">
        <v>0</v>
      </c>
      <c r="DU27" s="78">
        <v>0</v>
      </c>
      <c r="DV27" s="78">
        <v>27264</v>
      </c>
      <c r="DW27" s="59">
        <v>0</v>
      </c>
      <c r="DX27" s="78">
        <v>174917</v>
      </c>
      <c r="DY27" s="78">
        <v>46713</v>
      </c>
      <c r="DZ27" s="78">
        <v>8104</v>
      </c>
      <c r="EA27" s="78">
        <v>8917</v>
      </c>
      <c r="EB27" s="78">
        <v>0</v>
      </c>
      <c r="EC27" s="78">
        <v>3000</v>
      </c>
      <c r="ED27" s="78">
        <v>22352</v>
      </c>
      <c r="EE27" s="78">
        <v>20784</v>
      </c>
      <c r="EF27" s="78">
        <v>26482.5</v>
      </c>
      <c r="EG27" s="78">
        <v>29882</v>
      </c>
      <c r="EH27" s="78">
        <v>2654</v>
      </c>
      <c r="EI27" s="78">
        <v>0</v>
      </c>
      <c r="EJ27" s="78">
        <v>0</v>
      </c>
      <c r="EK27" s="78">
        <v>0</v>
      </c>
      <c r="EL27" s="78">
        <v>20000</v>
      </c>
      <c r="EM27" s="78">
        <v>36</v>
      </c>
      <c r="EN27" s="78">
        <v>0</v>
      </c>
      <c r="EO27" s="78">
        <v>0</v>
      </c>
      <c r="EP27" s="105">
        <v>358377.72499999631</v>
      </c>
      <c r="EQ27" s="78">
        <v>2221</v>
      </c>
      <c r="ER27" s="59">
        <v>0</v>
      </c>
      <c r="ES27" s="78">
        <v>0</v>
      </c>
      <c r="ET27" s="78">
        <v>0</v>
      </c>
      <c r="EU27" s="78">
        <v>1000</v>
      </c>
      <c r="EV27" s="78">
        <v>500</v>
      </c>
      <c r="EW27" s="78">
        <v>3308</v>
      </c>
      <c r="EX27" s="79">
        <v>0</v>
      </c>
      <c r="EY27" s="78">
        <v>0</v>
      </c>
      <c r="EZ27" s="78">
        <v>0</v>
      </c>
      <c r="FA27" s="78">
        <v>12288</v>
      </c>
      <c r="FB27" s="78">
        <v>-432226</v>
      </c>
      <c r="FC27" s="59">
        <v>0</v>
      </c>
      <c r="FD27" s="78">
        <v>0</v>
      </c>
      <c r="FE27" s="78">
        <v>0</v>
      </c>
      <c r="FF27" s="78">
        <v>0</v>
      </c>
      <c r="FG27" s="78">
        <v>0</v>
      </c>
      <c r="FH27" s="78">
        <v>0</v>
      </c>
      <c r="FI27" s="59">
        <v>0</v>
      </c>
      <c r="FJ27" s="78">
        <v>0</v>
      </c>
      <c r="FK27" s="59">
        <v>0</v>
      </c>
      <c r="FL27" s="59">
        <v>0</v>
      </c>
      <c r="FM27" s="78">
        <v>0</v>
      </c>
      <c r="FN27" s="59">
        <v>0</v>
      </c>
      <c r="FO27" s="78">
        <v>0</v>
      </c>
      <c r="FP27" s="78">
        <v>0</v>
      </c>
      <c r="FQ27" s="59">
        <v>0</v>
      </c>
      <c r="FR27" s="73">
        <v>-522226.22499999823</v>
      </c>
      <c r="FS27" s="73">
        <v>0</v>
      </c>
      <c r="FT27" s="73">
        <v>-522226.22499999823</v>
      </c>
      <c r="FU27" s="73">
        <v>0</v>
      </c>
      <c r="FV27" s="73">
        <f t="shared" si="2"/>
        <v>-205561.40999999997</v>
      </c>
      <c r="FW27" s="74">
        <v>0</v>
      </c>
      <c r="FX27" s="73">
        <v>-205561.40999999997</v>
      </c>
      <c r="FY27" s="73">
        <v>0</v>
      </c>
      <c r="FZ27" s="73">
        <v>0</v>
      </c>
      <c r="GA27" s="73">
        <v>0</v>
      </c>
      <c r="GB27" s="73">
        <v>0</v>
      </c>
      <c r="GC27" s="80">
        <v>482440</v>
      </c>
      <c r="GD27" s="37">
        <f t="shared" si="3"/>
        <v>0</v>
      </c>
      <c r="GF27" s="50">
        <f t="shared" si="4"/>
        <v>482439.99999999808</v>
      </c>
      <c r="GG27" s="80">
        <v>482440</v>
      </c>
      <c r="GH27" s="37">
        <f t="shared" si="0"/>
        <v>1004666.2249999964</v>
      </c>
      <c r="GI27" s="37">
        <f t="shared" si="5"/>
        <v>0</v>
      </c>
      <c r="GJ27" s="40" t="s">
        <v>323</v>
      </c>
      <c r="GK27" s="40" t="s">
        <v>324</v>
      </c>
      <c r="GL27">
        <v>447077.0700000003</v>
      </c>
      <c r="GM27" s="37">
        <f t="shared" si="6"/>
        <v>35362.929999997781</v>
      </c>
      <c r="GN27">
        <v>521470</v>
      </c>
      <c r="GO27" s="37">
        <f t="shared" si="7"/>
        <v>483196.22499999637</v>
      </c>
      <c r="GQ27">
        <v>447077.07000000018</v>
      </c>
      <c r="GR27" s="37">
        <f t="shared" si="8"/>
        <v>35362.929999997898</v>
      </c>
    </row>
    <row r="28" spans="1:200" ht="15" x14ac:dyDescent="0.25">
      <c r="A28" s="60" t="s">
        <v>325</v>
      </c>
      <c r="B28" s="60" t="s">
        <v>74</v>
      </c>
      <c r="C28" s="73">
        <v>750799.4800000001</v>
      </c>
      <c r="D28" s="73">
        <v>0</v>
      </c>
      <c r="E28" s="73">
        <v>0</v>
      </c>
      <c r="F28" s="73">
        <v>0</v>
      </c>
      <c r="G28" s="73">
        <v>34690.29</v>
      </c>
      <c r="H28" s="73">
        <v>0</v>
      </c>
      <c r="I28" s="73">
        <v>237115.15999999901</v>
      </c>
      <c r="J28" s="73">
        <v>990.72</v>
      </c>
      <c r="K28" s="73">
        <v>0</v>
      </c>
      <c r="L28" s="73">
        <v>13111.880000000001</v>
      </c>
      <c r="M28" s="73">
        <v>0</v>
      </c>
      <c r="N28" s="73">
        <v>29870.54999999989</v>
      </c>
      <c r="O28" s="73">
        <v>0</v>
      </c>
      <c r="P28" s="73">
        <v>31581.5</v>
      </c>
      <c r="Q28" s="73">
        <v>161701.9699999989</v>
      </c>
      <c r="R28" s="73">
        <v>0</v>
      </c>
      <c r="S28" s="73">
        <v>30169.009999999889</v>
      </c>
      <c r="T28" s="73">
        <v>21650.34</v>
      </c>
      <c r="U28" s="73">
        <v>5016.4099999999899</v>
      </c>
      <c r="V28" s="73">
        <v>37916.5</v>
      </c>
      <c r="W28" s="73">
        <v>47789.440000000002</v>
      </c>
      <c r="X28" s="73">
        <v>15381.25</v>
      </c>
      <c r="Y28" s="73">
        <v>23475.66</v>
      </c>
      <c r="Z28" s="73">
        <v>3228.05</v>
      </c>
      <c r="AA28" s="73">
        <v>0</v>
      </c>
      <c r="AB28" s="73">
        <v>0</v>
      </c>
      <c r="AC28" s="73">
        <v>1029.889999999999</v>
      </c>
      <c r="AD28" s="73">
        <v>12257.559999999899</v>
      </c>
      <c r="AE28" s="73">
        <v>2956.15</v>
      </c>
      <c r="AF28" s="73">
        <v>0</v>
      </c>
      <c r="AG28" s="73">
        <v>2569.9299999999898</v>
      </c>
      <c r="AH28" s="73">
        <v>0</v>
      </c>
      <c r="AI28" s="73">
        <v>3443.539999999989</v>
      </c>
      <c r="AJ28" s="73">
        <v>0</v>
      </c>
      <c r="AK28" s="73">
        <v>0</v>
      </c>
      <c r="AL28" s="73">
        <v>992.38999999999896</v>
      </c>
      <c r="AM28" s="73">
        <v>1464.96</v>
      </c>
      <c r="AN28" s="73">
        <v>4953.7799999999897</v>
      </c>
      <c r="AO28" s="73">
        <v>4863.5699999999897</v>
      </c>
      <c r="AP28" s="73">
        <v>0</v>
      </c>
      <c r="AQ28" s="73">
        <v>2996.25</v>
      </c>
      <c r="AR28" s="73">
        <v>0</v>
      </c>
      <c r="AS28" s="73">
        <v>12548.32</v>
      </c>
      <c r="AT28" s="73">
        <v>-30240.704082332668</v>
      </c>
      <c r="AU28" s="73">
        <v>0</v>
      </c>
      <c r="AV28" s="73">
        <v>-5460.7399999999898</v>
      </c>
      <c r="AW28" s="73">
        <v>-1400</v>
      </c>
      <c r="AX28" s="73">
        <v>-1150</v>
      </c>
      <c r="AY28" s="74">
        <v>-323952.37591766735</v>
      </c>
      <c r="AZ28" s="73">
        <v>0</v>
      </c>
      <c r="BA28" s="73">
        <v>0</v>
      </c>
      <c r="BB28" s="73">
        <v>-1250</v>
      </c>
      <c r="BC28" s="73">
        <v>0</v>
      </c>
      <c r="BD28" s="73">
        <v>0</v>
      </c>
      <c r="BE28" s="73">
        <v>0</v>
      </c>
      <c r="BF28" s="73">
        <v>-9070.7299999999905</v>
      </c>
      <c r="BG28" s="73">
        <v>0</v>
      </c>
      <c r="BH28" s="73">
        <v>0</v>
      </c>
      <c r="BI28" s="73">
        <v>0</v>
      </c>
      <c r="BJ28" s="73">
        <v>0</v>
      </c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60"/>
      <c r="BW28" s="60"/>
      <c r="BX28" s="59"/>
      <c r="BY28" s="59"/>
      <c r="BZ28" s="59"/>
      <c r="CA28" s="59"/>
      <c r="CB28" s="59"/>
      <c r="CC28" s="59"/>
      <c r="CD28" s="59"/>
      <c r="CE28" s="59"/>
      <c r="CF28" s="73">
        <v>15381.25</v>
      </c>
      <c r="CG28" s="59"/>
      <c r="CH28" s="59"/>
      <c r="CI28" s="59"/>
      <c r="CJ28" s="59"/>
      <c r="CK28" s="59"/>
      <c r="CL28" s="59"/>
      <c r="CM28" s="59"/>
      <c r="CN28" s="59"/>
      <c r="CO28" s="59"/>
      <c r="CP28" s="75">
        <f t="shared" si="1"/>
        <v>1106658.75</v>
      </c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78">
        <v>756481</v>
      </c>
      <c r="DL28" s="78">
        <v>0</v>
      </c>
      <c r="DM28" s="78">
        <v>0</v>
      </c>
      <c r="DN28" s="78">
        <v>0</v>
      </c>
      <c r="DO28" s="78">
        <v>25477</v>
      </c>
      <c r="DP28" s="78">
        <v>0</v>
      </c>
      <c r="DQ28" s="78">
        <v>236124</v>
      </c>
      <c r="DR28" s="78">
        <v>1041</v>
      </c>
      <c r="DS28" s="78">
        <v>0</v>
      </c>
      <c r="DT28" s="78">
        <v>13211</v>
      </c>
      <c r="DU28" s="78">
        <v>0</v>
      </c>
      <c r="DV28" s="78">
        <v>29321</v>
      </c>
      <c r="DW28" s="59">
        <v>0</v>
      </c>
      <c r="DX28" s="78">
        <v>31335</v>
      </c>
      <c r="DY28" s="78">
        <v>182408</v>
      </c>
      <c r="DZ28" s="78">
        <v>0</v>
      </c>
      <c r="EA28" s="78">
        <v>29584</v>
      </c>
      <c r="EB28" s="78">
        <v>14690</v>
      </c>
      <c r="EC28" s="78">
        <v>5000</v>
      </c>
      <c r="ED28" s="78">
        <v>45691</v>
      </c>
      <c r="EE28" s="78">
        <v>44558</v>
      </c>
      <c r="EF28" s="78">
        <v>15381.25</v>
      </c>
      <c r="EG28" s="78">
        <v>21099</v>
      </c>
      <c r="EH28" s="78">
        <v>3750</v>
      </c>
      <c r="EI28" s="78">
        <v>0</v>
      </c>
      <c r="EJ28" s="78">
        <v>0</v>
      </c>
      <c r="EK28" s="78">
        <v>2500</v>
      </c>
      <c r="EL28" s="78">
        <v>25000</v>
      </c>
      <c r="EM28" s="78">
        <v>7032</v>
      </c>
      <c r="EN28" s="78">
        <v>0</v>
      </c>
      <c r="EO28" s="78">
        <v>2600</v>
      </c>
      <c r="EP28" s="105">
        <v>16665.162499999627</v>
      </c>
      <c r="EQ28" s="78">
        <v>2100</v>
      </c>
      <c r="ER28" s="59">
        <v>0</v>
      </c>
      <c r="ES28" s="78">
        <v>0</v>
      </c>
      <c r="ET28" s="78">
        <v>2000</v>
      </c>
      <c r="EU28" s="78">
        <v>900</v>
      </c>
      <c r="EV28" s="78">
        <v>5198</v>
      </c>
      <c r="EW28" s="78">
        <v>6060</v>
      </c>
      <c r="EX28" s="79">
        <v>0</v>
      </c>
      <c r="EY28" s="78">
        <v>0</v>
      </c>
      <c r="EZ28" s="78">
        <v>0</v>
      </c>
      <c r="FA28" s="78">
        <v>13254</v>
      </c>
      <c r="FB28" s="78">
        <v>-299661</v>
      </c>
      <c r="FC28" s="59">
        <v>0</v>
      </c>
      <c r="FD28" s="78">
        <v>-1269</v>
      </c>
      <c r="FE28" s="78">
        <v>-4000</v>
      </c>
      <c r="FF28" s="78">
        <v>0</v>
      </c>
      <c r="FG28" s="78">
        <v>0</v>
      </c>
      <c r="FH28" s="78">
        <v>0</v>
      </c>
      <c r="FI28" s="59">
        <v>0</v>
      </c>
      <c r="FJ28" s="78">
        <v>0</v>
      </c>
      <c r="FK28" s="59">
        <v>0</v>
      </c>
      <c r="FL28" s="59">
        <v>0</v>
      </c>
      <c r="FM28" s="78">
        <v>0</v>
      </c>
      <c r="FN28" s="59">
        <v>0</v>
      </c>
      <c r="FO28" s="78">
        <v>0</v>
      </c>
      <c r="FP28" s="78">
        <v>0</v>
      </c>
      <c r="FQ28" s="59">
        <v>0</v>
      </c>
      <c r="FR28" s="73">
        <v>-111490.41250000241</v>
      </c>
      <c r="FS28" s="73">
        <v>0</v>
      </c>
      <c r="FT28" s="73">
        <v>-111490.41250000241</v>
      </c>
      <c r="FU28" s="73">
        <v>0</v>
      </c>
      <c r="FV28" s="73">
        <f t="shared" si="2"/>
        <v>-102419.68000000001</v>
      </c>
      <c r="FW28" s="74">
        <v>0</v>
      </c>
      <c r="FX28" s="73">
        <v>-102419.68000000001</v>
      </c>
      <c r="FY28" s="73">
        <v>0</v>
      </c>
      <c r="FZ28" s="73">
        <v>0</v>
      </c>
      <c r="GA28" s="73">
        <v>0</v>
      </c>
      <c r="GB28" s="73">
        <v>0</v>
      </c>
      <c r="GC28" s="80">
        <v>1122040</v>
      </c>
      <c r="GD28" s="37">
        <f t="shared" si="3"/>
        <v>0</v>
      </c>
      <c r="GF28" s="50">
        <f t="shared" si="4"/>
        <v>1122039.9999999972</v>
      </c>
      <c r="GG28" s="80">
        <v>1122040</v>
      </c>
      <c r="GH28" s="37">
        <f t="shared" si="0"/>
        <v>1233530.4124999996</v>
      </c>
      <c r="GI28" s="37">
        <f t="shared" si="5"/>
        <v>0</v>
      </c>
      <c r="GJ28" s="40" t="s">
        <v>325</v>
      </c>
      <c r="GK28" s="40" t="s">
        <v>74</v>
      </c>
      <c r="GL28">
        <v>961626.89000000048</v>
      </c>
      <c r="GM28" s="37">
        <f t="shared" si="6"/>
        <v>160413.10999999673</v>
      </c>
      <c r="GN28">
        <v>1087140</v>
      </c>
      <c r="GO28" s="37">
        <f t="shared" si="7"/>
        <v>146390.41249999963</v>
      </c>
      <c r="GQ28">
        <v>961626.89000000036</v>
      </c>
      <c r="GR28" s="37">
        <f t="shared" si="8"/>
        <v>160413.10999999684</v>
      </c>
    </row>
    <row r="29" spans="1:200" ht="15" x14ac:dyDescent="0.25">
      <c r="A29" s="60" t="s">
        <v>326</v>
      </c>
      <c r="B29" s="60" t="s">
        <v>75</v>
      </c>
      <c r="C29" s="73">
        <v>815392.08999999985</v>
      </c>
      <c r="D29" s="73">
        <v>0</v>
      </c>
      <c r="E29" s="73">
        <v>0</v>
      </c>
      <c r="F29" s="73">
        <v>7561.1399999999885</v>
      </c>
      <c r="G29" s="73">
        <v>29537.279999999901</v>
      </c>
      <c r="H29" s="73">
        <v>0</v>
      </c>
      <c r="I29" s="73">
        <v>222136.139999999</v>
      </c>
      <c r="J29" s="73">
        <v>0</v>
      </c>
      <c r="K29" s="73">
        <v>0</v>
      </c>
      <c r="L29" s="73">
        <v>16562.82</v>
      </c>
      <c r="M29" s="73">
        <v>0</v>
      </c>
      <c r="N29" s="73">
        <v>38704.129999999997</v>
      </c>
      <c r="O29" s="73">
        <v>0</v>
      </c>
      <c r="P29" s="73">
        <v>5506.8699999999899</v>
      </c>
      <c r="Q29" s="73">
        <v>27355.489999999903</v>
      </c>
      <c r="R29" s="73">
        <v>0</v>
      </c>
      <c r="S29" s="73">
        <v>33348.809999999983</v>
      </c>
      <c r="T29" s="73">
        <v>13363.04</v>
      </c>
      <c r="U29" s="73">
        <v>1068.55</v>
      </c>
      <c r="V29" s="73">
        <v>28578.429999999989</v>
      </c>
      <c r="W29" s="73">
        <v>30306.929999999898</v>
      </c>
      <c r="X29" s="73">
        <v>13241.25</v>
      </c>
      <c r="Y29" s="73">
        <v>13325.789999999979</v>
      </c>
      <c r="Z29" s="73">
        <v>6458.6199999999899</v>
      </c>
      <c r="AA29" s="73">
        <v>9426.5</v>
      </c>
      <c r="AB29" s="73">
        <v>0</v>
      </c>
      <c r="AC29" s="73">
        <v>0</v>
      </c>
      <c r="AD29" s="73">
        <v>20465.97</v>
      </c>
      <c r="AE29" s="73">
        <v>804.19999999999902</v>
      </c>
      <c r="AF29" s="73">
        <v>124</v>
      </c>
      <c r="AG29" s="73">
        <v>1901.54</v>
      </c>
      <c r="AH29" s="73">
        <v>0</v>
      </c>
      <c r="AI29" s="73">
        <v>10465.719999999979</v>
      </c>
      <c r="AJ29" s="73">
        <v>0</v>
      </c>
      <c r="AK29" s="73">
        <v>0</v>
      </c>
      <c r="AL29" s="73">
        <v>1446.76</v>
      </c>
      <c r="AM29" s="73">
        <v>1145.42</v>
      </c>
      <c r="AN29" s="73">
        <v>155.5</v>
      </c>
      <c r="AO29" s="73">
        <v>7470.4499999999898</v>
      </c>
      <c r="AP29" s="73">
        <v>0</v>
      </c>
      <c r="AQ29" s="73">
        <v>0</v>
      </c>
      <c r="AR29" s="73">
        <v>0</v>
      </c>
      <c r="AS29" s="73">
        <v>13603.599999999989</v>
      </c>
      <c r="AT29" s="73">
        <v>-11614.812870673486</v>
      </c>
      <c r="AU29" s="73">
        <v>0</v>
      </c>
      <c r="AV29" s="73">
        <v>-21482.560000000001</v>
      </c>
      <c r="AW29" s="73">
        <v>-1555.4</v>
      </c>
      <c r="AX29" s="73">
        <v>-2442.0799999999899</v>
      </c>
      <c r="AY29" s="74">
        <v>-162844.38712932647</v>
      </c>
      <c r="AZ29" s="73">
        <v>0</v>
      </c>
      <c r="BA29" s="73">
        <v>0</v>
      </c>
      <c r="BB29" s="73">
        <v>-2936.63</v>
      </c>
      <c r="BC29" s="73">
        <v>0</v>
      </c>
      <c r="BD29" s="73">
        <v>0</v>
      </c>
      <c r="BE29" s="73">
        <v>0</v>
      </c>
      <c r="BF29" s="73">
        <v>-41781.169999999896</v>
      </c>
      <c r="BG29" s="73">
        <v>0</v>
      </c>
      <c r="BH29" s="73">
        <v>0</v>
      </c>
      <c r="BI29" s="73">
        <v>0</v>
      </c>
      <c r="BJ29" s="73">
        <v>0</v>
      </c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60"/>
      <c r="BW29" s="60"/>
      <c r="BX29" s="59"/>
      <c r="BY29" s="59"/>
      <c r="BZ29" s="59"/>
      <c r="CA29" s="59"/>
      <c r="CB29" s="59"/>
      <c r="CC29" s="59"/>
      <c r="CD29" s="59"/>
      <c r="CE29" s="59"/>
      <c r="CF29" s="73">
        <v>13241.25</v>
      </c>
      <c r="CG29" s="59"/>
      <c r="CH29" s="59"/>
      <c r="CI29" s="59"/>
      <c r="CJ29" s="59"/>
      <c r="CK29" s="59"/>
      <c r="CL29" s="59"/>
      <c r="CM29" s="59"/>
      <c r="CN29" s="59"/>
      <c r="CO29" s="59"/>
      <c r="CP29" s="75">
        <f t="shared" si="1"/>
        <v>1111558.75</v>
      </c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78">
        <v>795011</v>
      </c>
      <c r="DL29" s="78">
        <v>0</v>
      </c>
      <c r="DM29" s="78">
        <v>0</v>
      </c>
      <c r="DN29" s="78">
        <v>0</v>
      </c>
      <c r="DO29" s="78">
        <v>24127</v>
      </c>
      <c r="DP29" s="78">
        <v>0</v>
      </c>
      <c r="DQ29" s="78">
        <v>209535</v>
      </c>
      <c r="DR29" s="78">
        <v>0</v>
      </c>
      <c r="DS29" s="78">
        <v>0</v>
      </c>
      <c r="DT29" s="78">
        <v>15220</v>
      </c>
      <c r="DU29" s="78">
        <v>0</v>
      </c>
      <c r="DV29" s="78">
        <v>37849</v>
      </c>
      <c r="DW29" s="59">
        <v>0</v>
      </c>
      <c r="DX29" s="78">
        <v>4000</v>
      </c>
      <c r="DY29" s="78">
        <v>38825</v>
      </c>
      <c r="DZ29" s="78">
        <v>0</v>
      </c>
      <c r="EA29" s="78">
        <v>32705</v>
      </c>
      <c r="EB29" s="78">
        <v>12415</v>
      </c>
      <c r="EC29" s="78">
        <v>1159</v>
      </c>
      <c r="ED29" s="78">
        <v>23863</v>
      </c>
      <c r="EE29" s="78">
        <v>30300</v>
      </c>
      <c r="EF29" s="78">
        <v>13241.25</v>
      </c>
      <c r="EG29" s="78">
        <v>10530</v>
      </c>
      <c r="EH29" s="78">
        <v>10000</v>
      </c>
      <c r="EI29" s="78">
        <v>7000</v>
      </c>
      <c r="EJ29" s="78">
        <v>0</v>
      </c>
      <c r="EK29" s="78">
        <v>0</v>
      </c>
      <c r="EL29" s="78">
        <v>16000</v>
      </c>
      <c r="EM29" s="78">
        <v>660</v>
      </c>
      <c r="EN29" s="78">
        <v>110</v>
      </c>
      <c r="EO29" s="78">
        <v>1500</v>
      </c>
      <c r="EP29" s="105">
        <v>1153.7799999983981</v>
      </c>
      <c r="EQ29" s="78">
        <v>7258</v>
      </c>
      <c r="ER29" s="59">
        <v>0</v>
      </c>
      <c r="ES29" s="78">
        <v>0</v>
      </c>
      <c r="ET29" s="78">
        <v>13600</v>
      </c>
      <c r="EU29" s="78">
        <v>1210</v>
      </c>
      <c r="EV29" s="78">
        <v>0</v>
      </c>
      <c r="EW29" s="78">
        <v>10500</v>
      </c>
      <c r="EX29" s="79">
        <v>0</v>
      </c>
      <c r="EY29" s="78">
        <v>50</v>
      </c>
      <c r="EZ29" s="78">
        <v>0</v>
      </c>
      <c r="FA29" s="78">
        <v>14434</v>
      </c>
      <c r="FB29" s="78">
        <v>-147755</v>
      </c>
      <c r="FC29" s="59">
        <v>0</v>
      </c>
      <c r="FD29" s="78">
        <v>-5000</v>
      </c>
      <c r="FE29" s="78">
        <v>-2200</v>
      </c>
      <c r="FF29" s="78">
        <v>0</v>
      </c>
      <c r="FG29" s="78">
        <v>0</v>
      </c>
      <c r="FH29" s="78">
        <v>0</v>
      </c>
      <c r="FI29" s="59">
        <v>0</v>
      </c>
      <c r="FJ29" s="78">
        <v>-1500</v>
      </c>
      <c r="FK29" s="59">
        <v>0</v>
      </c>
      <c r="FL29" s="59">
        <v>0</v>
      </c>
      <c r="FM29" s="78">
        <v>0</v>
      </c>
      <c r="FN29" s="59">
        <v>0</v>
      </c>
      <c r="FO29" s="78">
        <v>0</v>
      </c>
      <c r="FP29" s="78">
        <v>0</v>
      </c>
      <c r="FQ29" s="59">
        <v>0</v>
      </c>
      <c r="FR29" s="73">
        <v>-51001.029999999737</v>
      </c>
      <c r="FS29" s="73">
        <v>0</v>
      </c>
      <c r="FT29" s="73">
        <v>-51001.029999999737</v>
      </c>
      <c r="FU29" s="73">
        <v>0</v>
      </c>
      <c r="FV29" s="73">
        <f t="shared" si="2"/>
        <v>-9219.86</v>
      </c>
      <c r="FW29" s="74">
        <v>0</v>
      </c>
      <c r="FX29" s="73">
        <v>-9219.86</v>
      </c>
      <c r="FY29" s="73">
        <v>0</v>
      </c>
      <c r="FZ29" s="73">
        <v>0</v>
      </c>
      <c r="GA29" s="73">
        <v>0</v>
      </c>
      <c r="GB29" s="73">
        <v>0</v>
      </c>
      <c r="GC29" s="80">
        <v>1124800</v>
      </c>
      <c r="GD29" s="37">
        <f t="shared" si="3"/>
        <v>0</v>
      </c>
      <c r="GF29" s="50">
        <f t="shared" si="4"/>
        <v>1124799.9999999986</v>
      </c>
      <c r="GG29" s="80">
        <v>1124800</v>
      </c>
      <c r="GH29" s="37">
        <f t="shared" si="0"/>
        <v>1175801.0299999984</v>
      </c>
      <c r="GI29" s="37">
        <f t="shared" si="5"/>
        <v>0</v>
      </c>
      <c r="GJ29" s="40" t="s">
        <v>326</v>
      </c>
      <c r="GK29" s="40" t="s">
        <v>75</v>
      </c>
      <c r="GL29">
        <v>1002989.0199999996</v>
      </c>
      <c r="GM29" s="37">
        <f t="shared" si="6"/>
        <v>121810.97999999905</v>
      </c>
      <c r="GN29">
        <v>1032519</v>
      </c>
      <c r="GO29" s="37">
        <f t="shared" si="7"/>
        <v>143282.0299999984</v>
      </c>
      <c r="GQ29">
        <v>1002989.02</v>
      </c>
      <c r="GR29" s="37">
        <f t="shared" si="8"/>
        <v>121810.97999999858</v>
      </c>
    </row>
    <row r="30" spans="1:200" ht="15" x14ac:dyDescent="0.25">
      <c r="A30" s="60" t="s">
        <v>327</v>
      </c>
      <c r="B30" s="60" t="s">
        <v>451</v>
      </c>
      <c r="C30" s="73">
        <v>660771.1399999999</v>
      </c>
      <c r="D30" s="73">
        <v>0</v>
      </c>
      <c r="E30" s="73">
        <v>0</v>
      </c>
      <c r="F30" s="73">
        <v>0</v>
      </c>
      <c r="G30" s="73">
        <v>27665.389999999989</v>
      </c>
      <c r="H30" s="73">
        <v>36351.109999999993</v>
      </c>
      <c r="I30" s="73">
        <v>171552.36999999982</v>
      </c>
      <c r="J30" s="73">
        <v>0</v>
      </c>
      <c r="K30" s="73">
        <v>0</v>
      </c>
      <c r="L30" s="73">
        <v>3604.2699999999991</v>
      </c>
      <c r="M30" s="73">
        <v>0</v>
      </c>
      <c r="N30" s="73">
        <v>35138.979999999901</v>
      </c>
      <c r="O30" s="73">
        <v>0</v>
      </c>
      <c r="P30" s="73">
        <v>3161.27</v>
      </c>
      <c r="Q30" s="73">
        <v>13941.489999999989</v>
      </c>
      <c r="R30" s="73">
        <v>622.67999999999904</v>
      </c>
      <c r="S30" s="73">
        <v>0</v>
      </c>
      <c r="T30" s="73">
        <v>12185.499999999998</v>
      </c>
      <c r="U30" s="73">
        <v>0</v>
      </c>
      <c r="V30" s="73">
        <v>28427.279999999999</v>
      </c>
      <c r="W30" s="73">
        <v>40498.989999999802</v>
      </c>
      <c r="X30" s="73">
        <v>25139.65</v>
      </c>
      <c r="Y30" s="73">
        <v>34029.559999999903</v>
      </c>
      <c r="Z30" s="73">
        <v>3347</v>
      </c>
      <c r="AA30" s="73">
        <v>0</v>
      </c>
      <c r="AB30" s="73">
        <v>0</v>
      </c>
      <c r="AC30" s="73">
        <v>0</v>
      </c>
      <c r="AD30" s="73">
        <v>13540.209999999901</v>
      </c>
      <c r="AE30" s="73">
        <v>8949.5799999999981</v>
      </c>
      <c r="AF30" s="73">
        <v>0</v>
      </c>
      <c r="AG30" s="73">
        <v>2208</v>
      </c>
      <c r="AH30" s="73">
        <v>0</v>
      </c>
      <c r="AI30" s="73">
        <v>3892.1199999999899</v>
      </c>
      <c r="AJ30" s="73">
        <v>0</v>
      </c>
      <c r="AK30" s="73">
        <v>0</v>
      </c>
      <c r="AL30" s="73">
        <v>2805.13</v>
      </c>
      <c r="AM30" s="73">
        <v>1503.92</v>
      </c>
      <c r="AN30" s="73">
        <v>9104.630000000001</v>
      </c>
      <c r="AO30" s="73">
        <v>6944.2399999999898</v>
      </c>
      <c r="AP30" s="73">
        <v>0</v>
      </c>
      <c r="AQ30" s="73">
        <v>1122.3</v>
      </c>
      <c r="AR30" s="73">
        <v>0</v>
      </c>
      <c r="AS30" s="73">
        <v>8018.38</v>
      </c>
      <c r="AT30" s="73">
        <v>20.085420056449948</v>
      </c>
      <c r="AU30" s="73">
        <v>0</v>
      </c>
      <c r="AV30" s="73">
        <v>-3888.54</v>
      </c>
      <c r="AW30" s="73">
        <v>-11620</v>
      </c>
      <c r="AX30" s="73">
        <v>-5610.06</v>
      </c>
      <c r="AY30" s="74">
        <v>-175367.28542005646</v>
      </c>
      <c r="AZ30" s="73">
        <v>0</v>
      </c>
      <c r="BA30" s="73">
        <v>0</v>
      </c>
      <c r="BB30" s="73">
        <v>-4280.9399999999896</v>
      </c>
      <c r="BC30" s="73">
        <v>0</v>
      </c>
      <c r="BD30" s="73">
        <v>0</v>
      </c>
      <c r="BE30" s="73">
        <v>0</v>
      </c>
      <c r="BF30" s="73">
        <v>-14017.26</v>
      </c>
      <c r="BG30" s="73">
        <v>0</v>
      </c>
      <c r="BH30" s="73">
        <v>0</v>
      </c>
      <c r="BI30" s="73">
        <v>-2261.19</v>
      </c>
      <c r="BJ30" s="73">
        <v>0</v>
      </c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60"/>
      <c r="BW30" s="60"/>
      <c r="BX30" s="59"/>
      <c r="BY30" s="59"/>
      <c r="BZ30" s="59"/>
      <c r="CA30" s="59"/>
      <c r="CB30" s="59"/>
      <c r="CC30" s="59"/>
      <c r="CD30" s="59"/>
      <c r="CE30" s="59"/>
      <c r="CF30" s="73">
        <v>25139.65</v>
      </c>
      <c r="CG30" s="59"/>
      <c r="CH30" s="59"/>
      <c r="CI30" s="59"/>
      <c r="CJ30" s="59"/>
      <c r="CK30" s="59"/>
      <c r="CL30" s="59"/>
      <c r="CM30" s="59"/>
      <c r="CN30" s="59"/>
      <c r="CO30" s="59"/>
      <c r="CP30" s="75">
        <f t="shared" si="1"/>
        <v>912360.35</v>
      </c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78">
        <v>667201</v>
      </c>
      <c r="DL30" s="78">
        <v>0</v>
      </c>
      <c r="DM30" s="78">
        <v>0</v>
      </c>
      <c r="DN30" s="78">
        <v>0</v>
      </c>
      <c r="DO30" s="78">
        <v>20140</v>
      </c>
      <c r="DP30" s="78">
        <v>34970</v>
      </c>
      <c r="DQ30" s="78">
        <v>169078</v>
      </c>
      <c r="DR30" s="78">
        <v>0</v>
      </c>
      <c r="DS30" s="78">
        <v>0</v>
      </c>
      <c r="DT30" s="78">
        <v>5986</v>
      </c>
      <c r="DU30" s="78">
        <v>0</v>
      </c>
      <c r="DV30" s="78">
        <v>34841</v>
      </c>
      <c r="DW30" s="59">
        <v>0</v>
      </c>
      <c r="DX30" s="78">
        <v>4992</v>
      </c>
      <c r="DY30" s="78">
        <v>15841</v>
      </c>
      <c r="DZ30" s="78">
        <v>7006</v>
      </c>
      <c r="EA30" s="78">
        <v>0</v>
      </c>
      <c r="EB30" s="78">
        <v>11813</v>
      </c>
      <c r="EC30" s="78">
        <v>0</v>
      </c>
      <c r="ED30" s="78">
        <v>35177</v>
      </c>
      <c r="EE30" s="78">
        <v>53047</v>
      </c>
      <c r="EF30" s="78">
        <v>25139.65</v>
      </c>
      <c r="EG30" s="78">
        <v>30750</v>
      </c>
      <c r="EH30" s="78">
        <v>3446</v>
      </c>
      <c r="EI30" s="78">
        <v>0</v>
      </c>
      <c r="EJ30" s="78">
        <v>0</v>
      </c>
      <c r="EK30" s="78">
        <v>0</v>
      </c>
      <c r="EL30" s="78">
        <v>10000</v>
      </c>
      <c r="EM30" s="78">
        <v>2300</v>
      </c>
      <c r="EN30" s="78">
        <v>0</v>
      </c>
      <c r="EO30" s="78">
        <v>2513</v>
      </c>
      <c r="EP30" s="105">
        <v>19711.154999999097</v>
      </c>
      <c r="EQ30" s="78">
        <v>3646</v>
      </c>
      <c r="ER30" s="59">
        <v>0</v>
      </c>
      <c r="ES30" s="78">
        <v>0</v>
      </c>
      <c r="ET30" s="78">
        <v>4000</v>
      </c>
      <c r="EU30" s="78">
        <v>1361</v>
      </c>
      <c r="EV30" s="78">
        <v>7710</v>
      </c>
      <c r="EW30" s="78">
        <v>9450</v>
      </c>
      <c r="EX30" s="79">
        <v>0</v>
      </c>
      <c r="EY30" s="78">
        <v>0</v>
      </c>
      <c r="EZ30" s="78">
        <v>0</v>
      </c>
      <c r="FA30" s="78">
        <v>8402</v>
      </c>
      <c r="FB30" s="78">
        <v>-152177</v>
      </c>
      <c r="FC30" s="59">
        <v>0</v>
      </c>
      <c r="FD30" s="78">
        <v>0</v>
      </c>
      <c r="FE30" s="78">
        <v>-9000</v>
      </c>
      <c r="FF30" s="78">
        <v>0</v>
      </c>
      <c r="FG30" s="78">
        <v>0</v>
      </c>
      <c r="FH30" s="78">
        <v>0</v>
      </c>
      <c r="FI30" s="59">
        <v>0</v>
      </c>
      <c r="FJ30" s="78">
        <v>-2000</v>
      </c>
      <c r="FK30" s="59">
        <v>0</v>
      </c>
      <c r="FL30" s="59">
        <v>0</v>
      </c>
      <c r="FM30" s="78">
        <v>0</v>
      </c>
      <c r="FN30" s="59">
        <v>0</v>
      </c>
      <c r="FO30" s="78">
        <v>0</v>
      </c>
      <c r="FP30" s="78">
        <v>0</v>
      </c>
      <c r="FQ30" s="59">
        <v>0</v>
      </c>
      <c r="FR30" s="73">
        <v>-87843.805000000109</v>
      </c>
      <c r="FS30" s="73">
        <v>0</v>
      </c>
      <c r="FT30" s="73">
        <v>-87843.805000000109</v>
      </c>
      <c r="FU30" s="73">
        <v>0</v>
      </c>
      <c r="FV30" s="73">
        <f t="shared" si="2"/>
        <v>-73826.540000000008</v>
      </c>
      <c r="FW30" s="74">
        <v>0</v>
      </c>
      <c r="FX30" s="73">
        <v>-73826.540000000008</v>
      </c>
      <c r="FY30" s="73">
        <v>0</v>
      </c>
      <c r="FZ30" s="73">
        <v>0</v>
      </c>
      <c r="GA30" s="73">
        <v>0</v>
      </c>
      <c r="GB30" s="73">
        <v>0</v>
      </c>
      <c r="GC30" s="80">
        <v>937500</v>
      </c>
      <c r="GD30" s="37">
        <f t="shared" si="3"/>
        <v>0</v>
      </c>
      <c r="GF30" s="50">
        <f t="shared" si="4"/>
        <v>937499.99999999884</v>
      </c>
      <c r="GG30" s="80">
        <v>937500</v>
      </c>
      <c r="GH30" s="37">
        <f t="shared" si="0"/>
        <v>1025343.804999999</v>
      </c>
      <c r="GI30" s="37">
        <f t="shared" si="5"/>
        <v>0</v>
      </c>
      <c r="GJ30" s="40" t="s">
        <v>327</v>
      </c>
      <c r="GK30" s="40" t="s">
        <v>76</v>
      </c>
      <c r="GL30">
        <v>915636.97000000055</v>
      </c>
      <c r="GM30" s="37">
        <f t="shared" si="6"/>
        <v>21863.029999998282</v>
      </c>
      <c r="GN30">
        <v>1018659</v>
      </c>
      <c r="GO30" s="37">
        <f t="shared" si="7"/>
        <v>6684.8049999990035</v>
      </c>
      <c r="GQ30">
        <v>915636.97000000032</v>
      </c>
      <c r="GR30" s="37">
        <f t="shared" si="8"/>
        <v>21863.029999998515</v>
      </c>
    </row>
    <row r="31" spans="1:200" ht="15" x14ac:dyDescent="0.25">
      <c r="A31" s="60" t="s">
        <v>328</v>
      </c>
      <c r="B31" s="60" t="s">
        <v>329</v>
      </c>
      <c r="C31" s="73">
        <v>1279267.69</v>
      </c>
      <c r="D31" s="73">
        <v>76789.729999999909</v>
      </c>
      <c r="E31" s="73">
        <v>0</v>
      </c>
      <c r="F31" s="73">
        <v>4101.03</v>
      </c>
      <c r="G31" s="73">
        <v>45251.44</v>
      </c>
      <c r="H31" s="73">
        <v>0</v>
      </c>
      <c r="I31" s="73">
        <v>753290.73999999894</v>
      </c>
      <c r="J31" s="73">
        <v>0</v>
      </c>
      <c r="K31" s="73">
        <v>0</v>
      </c>
      <c r="L31" s="73">
        <v>16161.79999999989</v>
      </c>
      <c r="M31" s="73">
        <v>0</v>
      </c>
      <c r="N31" s="73">
        <v>72483.669999999896</v>
      </c>
      <c r="O31" s="73">
        <v>0</v>
      </c>
      <c r="P31" s="73">
        <v>11494.8</v>
      </c>
      <c r="Q31" s="73">
        <v>134410.91999999987</v>
      </c>
      <c r="R31" s="73">
        <v>3190</v>
      </c>
      <c r="S31" s="73">
        <v>33886.87999999999</v>
      </c>
      <c r="T31" s="73">
        <v>27838.119999999886</v>
      </c>
      <c r="U31" s="73">
        <v>1195.3199999999899</v>
      </c>
      <c r="V31" s="73">
        <v>81790.839999999866</v>
      </c>
      <c r="W31" s="73">
        <v>81653.700000000012</v>
      </c>
      <c r="X31" s="73">
        <v>26215</v>
      </c>
      <c r="Y31" s="73">
        <v>12712.88999999999</v>
      </c>
      <c r="Z31" s="73">
        <v>9950</v>
      </c>
      <c r="AA31" s="73">
        <v>0</v>
      </c>
      <c r="AB31" s="73">
        <v>0</v>
      </c>
      <c r="AC31" s="73">
        <v>0</v>
      </c>
      <c r="AD31" s="73">
        <v>116414.179999999</v>
      </c>
      <c r="AE31" s="73">
        <v>161.67000000000002</v>
      </c>
      <c r="AF31" s="73">
        <v>0</v>
      </c>
      <c r="AG31" s="73">
        <v>5802.97</v>
      </c>
      <c r="AH31" s="73">
        <v>0</v>
      </c>
      <c r="AI31" s="73">
        <v>7853.2299999999886</v>
      </c>
      <c r="AJ31" s="73">
        <v>0</v>
      </c>
      <c r="AK31" s="73">
        <v>0</v>
      </c>
      <c r="AL31" s="73">
        <v>2290.98</v>
      </c>
      <c r="AM31" s="73">
        <v>1700.0899999999899</v>
      </c>
      <c r="AN31" s="73">
        <v>200</v>
      </c>
      <c r="AO31" s="73">
        <v>7075.81</v>
      </c>
      <c r="AP31" s="73">
        <v>0</v>
      </c>
      <c r="AQ31" s="73">
        <v>0</v>
      </c>
      <c r="AR31" s="73">
        <v>0</v>
      </c>
      <c r="AS31" s="73">
        <v>18363.879999999997</v>
      </c>
      <c r="AT31" s="73">
        <v>-96435.370920565678</v>
      </c>
      <c r="AU31" s="73">
        <v>0</v>
      </c>
      <c r="AV31" s="73">
        <v>-28063</v>
      </c>
      <c r="AW31" s="73">
        <v>0</v>
      </c>
      <c r="AX31" s="73">
        <v>-6623.1100000000006</v>
      </c>
      <c r="AY31" s="74">
        <v>-701523.81907943333</v>
      </c>
      <c r="AZ31" s="73">
        <v>0</v>
      </c>
      <c r="BA31" s="73">
        <v>0</v>
      </c>
      <c r="BB31" s="73">
        <v>0</v>
      </c>
      <c r="BC31" s="73">
        <v>0</v>
      </c>
      <c r="BD31" s="73">
        <v>0</v>
      </c>
      <c r="BE31" s="73">
        <v>0</v>
      </c>
      <c r="BF31" s="73">
        <v>43991.76</v>
      </c>
      <c r="BG31" s="73">
        <v>0</v>
      </c>
      <c r="BH31" s="73">
        <v>0</v>
      </c>
      <c r="BI31" s="73">
        <v>-10183.84</v>
      </c>
      <c r="BJ31" s="73">
        <v>0</v>
      </c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60"/>
      <c r="BW31" s="60"/>
      <c r="BX31" s="59"/>
      <c r="BY31" s="59"/>
      <c r="BZ31" s="59"/>
      <c r="CA31" s="59"/>
      <c r="CB31" s="59"/>
      <c r="CC31" s="59"/>
      <c r="CD31" s="59"/>
      <c r="CE31" s="59"/>
      <c r="CF31" s="73">
        <v>26215</v>
      </c>
      <c r="CG31" s="59"/>
      <c r="CH31" s="59"/>
      <c r="CI31" s="59"/>
      <c r="CJ31" s="59"/>
      <c r="CK31" s="59"/>
      <c r="CL31" s="59"/>
      <c r="CM31" s="59"/>
      <c r="CN31" s="59"/>
      <c r="CO31" s="59"/>
      <c r="CP31" s="75">
        <f t="shared" si="1"/>
        <v>2006495</v>
      </c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78">
        <v>1255275</v>
      </c>
      <c r="DL31" s="78">
        <v>75554</v>
      </c>
      <c r="DM31" s="78">
        <v>0</v>
      </c>
      <c r="DN31" s="78">
        <v>0</v>
      </c>
      <c r="DO31" s="78">
        <v>45251</v>
      </c>
      <c r="DP31" s="78">
        <v>0</v>
      </c>
      <c r="DQ31" s="78">
        <v>740613</v>
      </c>
      <c r="DR31" s="78">
        <v>0</v>
      </c>
      <c r="DS31" s="78">
        <v>0</v>
      </c>
      <c r="DT31" s="78">
        <v>14564</v>
      </c>
      <c r="DU31" s="78">
        <v>0</v>
      </c>
      <c r="DV31" s="78">
        <v>71913</v>
      </c>
      <c r="DW31" s="59">
        <v>0</v>
      </c>
      <c r="DX31" s="78">
        <v>14000</v>
      </c>
      <c r="DY31" s="78">
        <v>34945</v>
      </c>
      <c r="DZ31" s="78">
        <v>4875</v>
      </c>
      <c r="EA31" s="78">
        <v>33455</v>
      </c>
      <c r="EB31" s="78">
        <v>25813</v>
      </c>
      <c r="EC31" s="78">
        <v>1000</v>
      </c>
      <c r="ED31" s="78">
        <v>87239</v>
      </c>
      <c r="EE31" s="78">
        <v>98722</v>
      </c>
      <c r="EF31" s="78">
        <v>26215</v>
      </c>
      <c r="EG31" s="78">
        <v>25552</v>
      </c>
      <c r="EH31" s="78">
        <v>11000</v>
      </c>
      <c r="EI31" s="78">
        <v>0</v>
      </c>
      <c r="EJ31" s="78">
        <v>0</v>
      </c>
      <c r="EK31" s="78">
        <v>0</v>
      </c>
      <c r="EL31" s="78">
        <v>22540</v>
      </c>
      <c r="EM31" s="78">
        <v>0</v>
      </c>
      <c r="EN31" s="78">
        <v>0</v>
      </c>
      <c r="EO31" s="78">
        <v>5500</v>
      </c>
      <c r="EP31" s="105">
        <v>252.2199999995064</v>
      </c>
      <c r="EQ31" s="78">
        <v>3368</v>
      </c>
      <c r="ER31" s="59">
        <v>0</v>
      </c>
      <c r="ES31" s="78">
        <v>0</v>
      </c>
      <c r="ET31" s="78">
        <v>0</v>
      </c>
      <c r="EU31" s="78">
        <v>1393</v>
      </c>
      <c r="EV31" s="78">
        <v>500</v>
      </c>
      <c r="EW31" s="78">
        <v>6000</v>
      </c>
      <c r="EX31" s="79">
        <v>0</v>
      </c>
      <c r="EY31" s="78">
        <v>0</v>
      </c>
      <c r="EZ31" s="78">
        <v>0</v>
      </c>
      <c r="FA31" s="78">
        <v>17306</v>
      </c>
      <c r="FB31" s="78">
        <v>-603865</v>
      </c>
      <c r="FC31" s="59">
        <v>0</v>
      </c>
      <c r="FD31" s="78">
        <v>0</v>
      </c>
      <c r="FE31" s="78">
        <v>0</v>
      </c>
      <c r="FF31" s="78">
        <v>0</v>
      </c>
      <c r="FG31" s="78">
        <v>0</v>
      </c>
      <c r="FH31" s="78">
        <v>0</v>
      </c>
      <c r="FI31" s="59">
        <v>0</v>
      </c>
      <c r="FJ31" s="78">
        <v>-3267</v>
      </c>
      <c r="FK31" s="59">
        <v>0</v>
      </c>
      <c r="FL31" s="59">
        <v>0</v>
      </c>
      <c r="FM31" s="78">
        <v>0</v>
      </c>
      <c r="FN31" s="59">
        <v>0</v>
      </c>
      <c r="FO31" s="78">
        <v>0</v>
      </c>
      <c r="FP31" s="78">
        <v>-2500</v>
      </c>
      <c r="FQ31" s="59">
        <v>0</v>
      </c>
      <c r="FR31" s="73">
        <v>19496.779999998398</v>
      </c>
      <c r="FS31" s="73">
        <v>0</v>
      </c>
      <c r="FT31" s="73">
        <v>19496.779999998398</v>
      </c>
      <c r="FU31" s="73">
        <v>0</v>
      </c>
      <c r="FV31" s="73">
        <f t="shared" si="2"/>
        <v>-24494.980000000003</v>
      </c>
      <c r="FW31" s="74">
        <v>0</v>
      </c>
      <c r="FX31" s="73">
        <v>-24494.980000000003</v>
      </c>
      <c r="FY31" s="73">
        <v>0</v>
      </c>
      <c r="FZ31" s="73">
        <v>0</v>
      </c>
      <c r="GA31" s="73">
        <v>0</v>
      </c>
      <c r="GB31" s="73">
        <v>0</v>
      </c>
      <c r="GC31" s="80">
        <v>2032710</v>
      </c>
      <c r="GD31" s="37">
        <f t="shared" si="3"/>
        <v>0</v>
      </c>
      <c r="GF31" s="50">
        <f t="shared" si="4"/>
        <v>2032709.9999999979</v>
      </c>
      <c r="GG31" s="80">
        <v>2032710</v>
      </c>
      <c r="GH31" s="37">
        <f t="shared" si="0"/>
        <v>2013213.2199999997</v>
      </c>
      <c r="GI31" s="37">
        <f t="shared" si="5"/>
        <v>0</v>
      </c>
      <c r="GJ31" s="40" t="s">
        <v>328</v>
      </c>
      <c r="GK31" s="40" t="s">
        <v>329</v>
      </c>
      <c r="GL31">
        <v>1839080.0000000009</v>
      </c>
      <c r="GM31" s="37">
        <f t="shared" si="6"/>
        <v>193629.99999999697</v>
      </c>
      <c r="GN31">
        <v>1833307</v>
      </c>
      <c r="GO31" s="37">
        <f t="shared" si="7"/>
        <v>179906.21999999974</v>
      </c>
      <c r="GQ31">
        <v>1839080.0000000009</v>
      </c>
      <c r="GR31" s="37">
        <f t="shared" si="8"/>
        <v>193629.99999999697</v>
      </c>
    </row>
    <row r="32" spans="1:200" ht="15" x14ac:dyDescent="0.25">
      <c r="A32" s="60" t="s">
        <v>330</v>
      </c>
      <c r="B32" s="60" t="s">
        <v>77</v>
      </c>
      <c r="C32" s="73">
        <v>568370.57999999996</v>
      </c>
      <c r="D32" s="73">
        <v>0</v>
      </c>
      <c r="E32" s="73">
        <v>0</v>
      </c>
      <c r="F32" s="73">
        <v>0</v>
      </c>
      <c r="G32" s="73">
        <v>26273.62999999999</v>
      </c>
      <c r="H32" s="73">
        <v>52792.779999999882</v>
      </c>
      <c r="I32" s="73">
        <v>74450.42</v>
      </c>
      <c r="J32" s="73">
        <v>0</v>
      </c>
      <c r="K32" s="73">
        <v>0</v>
      </c>
      <c r="L32" s="73">
        <v>11386.169999999991</v>
      </c>
      <c r="M32" s="73">
        <v>0</v>
      </c>
      <c r="N32" s="73">
        <v>32281.200000000001</v>
      </c>
      <c r="O32" s="73">
        <v>0</v>
      </c>
      <c r="P32" s="73">
        <v>2994.9899999999898</v>
      </c>
      <c r="Q32" s="73">
        <v>50353.18</v>
      </c>
      <c r="R32" s="73">
        <v>0</v>
      </c>
      <c r="S32" s="73">
        <v>39277.279999999992</v>
      </c>
      <c r="T32" s="73">
        <v>8732.5399999999881</v>
      </c>
      <c r="U32" s="73">
        <v>2590.1399999999899</v>
      </c>
      <c r="V32" s="73">
        <v>31004.709999999879</v>
      </c>
      <c r="W32" s="73">
        <v>27133.690000000002</v>
      </c>
      <c r="X32" s="73">
        <v>0</v>
      </c>
      <c r="Y32" s="73">
        <v>5126.4299999999894</v>
      </c>
      <c r="Z32" s="73">
        <v>3033.9299999999898</v>
      </c>
      <c r="AA32" s="73">
        <v>0</v>
      </c>
      <c r="AB32" s="73">
        <v>248.979999999999</v>
      </c>
      <c r="AC32" s="73">
        <v>132.5</v>
      </c>
      <c r="AD32" s="73">
        <v>14522.23</v>
      </c>
      <c r="AE32" s="73">
        <v>1011.58</v>
      </c>
      <c r="AF32" s="73">
        <v>0</v>
      </c>
      <c r="AG32" s="73">
        <v>3134.77</v>
      </c>
      <c r="AH32" s="73">
        <v>0</v>
      </c>
      <c r="AI32" s="73">
        <v>2639.41</v>
      </c>
      <c r="AJ32" s="73">
        <v>0</v>
      </c>
      <c r="AK32" s="73">
        <v>0</v>
      </c>
      <c r="AL32" s="73">
        <v>3955</v>
      </c>
      <c r="AM32" s="73">
        <v>672.77999999999895</v>
      </c>
      <c r="AN32" s="73">
        <v>8170.1399999999894</v>
      </c>
      <c r="AO32" s="73">
        <v>7685.77</v>
      </c>
      <c r="AP32" s="73">
        <v>0</v>
      </c>
      <c r="AQ32" s="73">
        <v>0</v>
      </c>
      <c r="AR32" s="73">
        <v>0</v>
      </c>
      <c r="AS32" s="73">
        <v>12054.53</v>
      </c>
      <c r="AT32" s="73">
        <v>-54541.686046645278</v>
      </c>
      <c r="AU32" s="73">
        <v>0</v>
      </c>
      <c r="AV32" s="73">
        <v>-150</v>
      </c>
      <c r="AW32" s="73">
        <v>0</v>
      </c>
      <c r="AX32" s="73">
        <v>-8864.2999999999902</v>
      </c>
      <c r="AY32" s="74">
        <v>-171553.32395335473</v>
      </c>
      <c r="AZ32" s="73">
        <v>0</v>
      </c>
      <c r="BA32" s="73">
        <v>0</v>
      </c>
      <c r="BB32" s="73">
        <v>0</v>
      </c>
      <c r="BC32" s="73">
        <v>0</v>
      </c>
      <c r="BD32" s="73">
        <v>0</v>
      </c>
      <c r="BE32" s="73">
        <v>0</v>
      </c>
      <c r="BF32" s="73">
        <v>-16040.049999999899</v>
      </c>
      <c r="BG32" s="73">
        <v>0</v>
      </c>
      <c r="BH32" s="73">
        <v>0</v>
      </c>
      <c r="BI32" s="73">
        <v>0</v>
      </c>
      <c r="BJ32" s="73">
        <v>0</v>
      </c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60"/>
      <c r="BW32" s="60"/>
      <c r="BX32" s="59"/>
      <c r="BY32" s="59"/>
      <c r="BZ32" s="59"/>
      <c r="CA32" s="59"/>
      <c r="CB32" s="59"/>
      <c r="CC32" s="59"/>
      <c r="CD32" s="59"/>
      <c r="CE32" s="59"/>
      <c r="CF32" s="73">
        <v>0</v>
      </c>
      <c r="CG32" s="59"/>
      <c r="CH32" s="59"/>
      <c r="CI32" s="59"/>
      <c r="CJ32" s="59"/>
      <c r="CK32" s="59"/>
      <c r="CL32" s="59"/>
      <c r="CM32" s="59"/>
      <c r="CN32" s="59"/>
      <c r="CO32" s="59"/>
      <c r="CP32" s="75">
        <f t="shared" si="1"/>
        <v>738880</v>
      </c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78">
        <v>530718</v>
      </c>
      <c r="DL32" s="78">
        <v>0</v>
      </c>
      <c r="DM32" s="78">
        <v>0</v>
      </c>
      <c r="DN32" s="78">
        <v>0</v>
      </c>
      <c r="DO32" s="78">
        <v>17154</v>
      </c>
      <c r="DP32" s="78">
        <v>50522</v>
      </c>
      <c r="DQ32" s="78">
        <v>72480</v>
      </c>
      <c r="DR32" s="78">
        <v>0</v>
      </c>
      <c r="DS32" s="78">
        <v>0</v>
      </c>
      <c r="DT32" s="78">
        <v>12313</v>
      </c>
      <c r="DU32" s="78">
        <v>0</v>
      </c>
      <c r="DV32" s="78">
        <v>30964</v>
      </c>
      <c r="DW32" s="59">
        <v>0</v>
      </c>
      <c r="DX32" s="78">
        <v>3580</v>
      </c>
      <c r="DY32" s="78">
        <v>7600</v>
      </c>
      <c r="DZ32" s="78">
        <v>0</v>
      </c>
      <c r="EA32" s="78">
        <v>39068</v>
      </c>
      <c r="EB32" s="78">
        <v>9529</v>
      </c>
      <c r="EC32" s="78">
        <v>2165</v>
      </c>
      <c r="ED32" s="78">
        <v>32079</v>
      </c>
      <c r="EE32" s="78">
        <v>30463</v>
      </c>
      <c r="EF32" s="78">
        <v>0</v>
      </c>
      <c r="EG32" s="78">
        <v>10392</v>
      </c>
      <c r="EH32" s="78">
        <v>3000</v>
      </c>
      <c r="EI32" s="78">
        <v>0</v>
      </c>
      <c r="EJ32" s="78">
        <v>0</v>
      </c>
      <c r="EK32" s="78">
        <v>0</v>
      </c>
      <c r="EL32" s="78">
        <v>18800</v>
      </c>
      <c r="EM32" s="78">
        <v>3850</v>
      </c>
      <c r="EN32" s="78">
        <v>0</v>
      </c>
      <c r="EO32" s="78">
        <v>3150</v>
      </c>
      <c r="EP32" s="105">
        <v>28934.600000002654</v>
      </c>
      <c r="EQ32" s="78">
        <v>1000</v>
      </c>
      <c r="ER32" s="59">
        <v>0</v>
      </c>
      <c r="ES32" s="78">
        <v>0</v>
      </c>
      <c r="ET32" s="78">
        <v>1200</v>
      </c>
      <c r="EU32" s="78">
        <v>660</v>
      </c>
      <c r="EV32" s="78">
        <v>3525</v>
      </c>
      <c r="EW32" s="78">
        <v>8400</v>
      </c>
      <c r="EX32" s="79">
        <v>0</v>
      </c>
      <c r="EY32" s="78">
        <v>834</v>
      </c>
      <c r="EZ32" s="78">
        <v>0</v>
      </c>
      <c r="FA32" s="78">
        <v>16099</v>
      </c>
      <c r="FB32" s="78">
        <v>-155984</v>
      </c>
      <c r="FC32" s="59">
        <v>0</v>
      </c>
      <c r="FD32" s="78">
        <v>-7760</v>
      </c>
      <c r="FE32" s="78">
        <v>0</v>
      </c>
      <c r="FF32" s="78">
        <v>0</v>
      </c>
      <c r="FG32" s="78">
        <v>0</v>
      </c>
      <c r="FH32" s="78">
        <v>0</v>
      </c>
      <c r="FI32" s="59">
        <v>0</v>
      </c>
      <c r="FJ32" s="78">
        <v>0</v>
      </c>
      <c r="FK32" s="59">
        <v>0</v>
      </c>
      <c r="FL32" s="59">
        <v>0</v>
      </c>
      <c r="FM32" s="78">
        <v>0</v>
      </c>
      <c r="FN32" s="59">
        <v>0</v>
      </c>
      <c r="FO32" s="78">
        <v>0</v>
      </c>
      <c r="FP32" s="78">
        <v>0</v>
      </c>
      <c r="FQ32" s="59">
        <v>0</v>
      </c>
      <c r="FR32" s="73">
        <v>-35855.600000002887</v>
      </c>
      <c r="FS32" s="73">
        <v>0</v>
      </c>
      <c r="FT32" s="73">
        <v>-35855.600000002887</v>
      </c>
      <c r="FU32" s="73">
        <v>0</v>
      </c>
      <c r="FV32" s="73">
        <f t="shared" si="2"/>
        <v>-19815.55</v>
      </c>
      <c r="FW32" s="74">
        <v>0</v>
      </c>
      <c r="FX32" s="73">
        <v>-19815.55</v>
      </c>
      <c r="FY32" s="73">
        <v>0</v>
      </c>
      <c r="FZ32" s="73">
        <v>0</v>
      </c>
      <c r="GA32" s="73">
        <v>0</v>
      </c>
      <c r="GB32" s="73">
        <v>0</v>
      </c>
      <c r="GC32" s="80">
        <v>738880</v>
      </c>
      <c r="GD32" s="37">
        <f t="shared" si="3"/>
        <v>0</v>
      </c>
      <c r="GF32" s="50">
        <f t="shared" si="4"/>
        <v>738879.99999999977</v>
      </c>
      <c r="GG32" s="80">
        <v>738880</v>
      </c>
      <c r="GH32" s="37">
        <f t="shared" si="0"/>
        <v>774735.60000000265</v>
      </c>
      <c r="GI32" s="37">
        <f t="shared" si="5"/>
        <v>0</v>
      </c>
      <c r="GJ32" s="40" t="s">
        <v>330</v>
      </c>
      <c r="GK32" s="40" t="s">
        <v>77</v>
      </c>
      <c r="GL32">
        <v>671540</v>
      </c>
      <c r="GM32" s="37">
        <f t="shared" si="6"/>
        <v>67339.999999999767</v>
      </c>
      <c r="GN32">
        <v>722231</v>
      </c>
      <c r="GO32" s="37">
        <f t="shared" si="7"/>
        <v>52504.600000002654</v>
      </c>
      <c r="GQ32">
        <v>671540.00000000023</v>
      </c>
      <c r="GR32" s="37">
        <f t="shared" si="8"/>
        <v>67339.999999999534</v>
      </c>
    </row>
    <row r="33" spans="1:203" ht="15" x14ac:dyDescent="0.25">
      <c r="A33" s="60" t="s">
        <v>331</v>
      </c>
      <c r="B33" s="60" t="s">
        <v>452</v>
      </c>
      <c r="C33" s="73">
        <v>1201581.3499999999</v>
      </c>
      <c r="D33" s="73">
        <v>69080.459999999788</v>
      </c>
      <c r="E33" s="73">
        <v>0</v>
      </c>
      <c r="F33" s="73">
        <v>0</v>
      </c>
      <c r="G33" s="73">
        <v>105442.14999999991</v>
      </c>
      <c r="H33" s="73">
        <v>146040.27999999901</v>
      </c>
      <c r="I33" s="73">
        <v>510022.36</v>
      </c>
      <c r="J33" s="73">
        <v>0</v>
      </c>
      <c r="K33" s="73">
        <v>0</v>
      </c>
      <c r="L33" s="73">
        <v>35084.929999999906</v>
      </c>
      <c r="M33" s="73">
        <v>0</v>
      </c>
      <c r="N33" s="73">
        <v>66399.959999999992</v>
      </c>
      <c r="O33" s="73">
        <v>0</v>
      </c>
      <c r="P33" s="73">
        <v>29842.5</v>
      </c>
      <c r="Q33" s="73">
        <v>185450.21999999898</v>
      </c>
      <c r="R33" s="73">
        <v>0</v>
      </c>
      <c r="S33" s="73">
        <v>39200.030000000006</v>
      </c>
      <c r="T33" s="73">
        <v>25637.179999999891</v>
      </c>
      <c r="U33" s="73">
        <v>2587.5</v>
      </c>
      <c r="V33" s="73">
        <v>70407.320000000007</v>
      </c>
      <c r="W33" s="73">
        <v>36227.339999999902</v>
      </c>
      <c r="X33" s="73">
        <v>14712.5</v>
      </c>
      <c r="Y33" s="73">
        <v>25417.439999999977</v>
      </c>
      <c r="Z33" s="73">
        <v>5077.4499999999898</v>
      </c>
      <c r="AA33" s="73">
        <v>736.32</v>
      </c>
      <c r="AB33" s="73">
        <v>0</v>
      </c>
      <c r="AC33" s="73">
        <v>0</v>
      </c>
      <c r="AD33" s="73">
        <v>25774.1699999999</v>
      </c>
      <c r="AE33" s="73">
        <v>91.84</v>
      </c>
      <c r="AF33" s="73">
        <v>0</v>
      </c>
      <c r="AG33" s="73">
        <v>3126.46</v>
      </c>
      <c r="AH33" s="73">
        <v>0</v>
      </c>
      <c r="AI33" s="73">
        <v>7966.24999999999</v>
      </c>
      <c r="AJ33" s="73">
        <v>0</v>
      </c>
      <c r="AK33" s="73">
        <v>0</v>
      </c>
      <c r="AL33" s="73">
        <v>8554</v>
      </c>
      <c r="AM33" s="73">
        <v>1350</v>
      </c>
      <c r="AN33" s="73">
        <v>1560.5</v>
      </c>
      <c r="AO33" s="73">
        <v>12818.42</v>
      </c>
      <c r="AP33" s="73">
        <v>0</v>
      </c>
      <c r="AQ33" s="73">
        <v>0</v>
      </c>
      <c r="AR33" s="73">
        <v>0</v>
      </c>
      <c r="AS33" s="73">
        <v>17781.68</v>
      </c>
      <c r="AT33" s="73">
        <v>-125639.77854354633</v>
      </c>
      <c r="AU33" s="73">
        <v>0</v>
      </c>
      <c r="AV33" s="73">
        <v>-16394</v>
      </c>
      <c r="AW33" s="73">
        <v>0</v>
      </c>
      <c r="AX33" s="73">
        <v>-3732.2399999999898</v>
      </c>
      <c r="AY33" s="74">
        <v>-574312.71145645261</v>
      </c>
      <c r="AZ33" s="73">
        <v>0</v>
      </c>
      <c r="BA33" s="73">
        <v>0</v>
      </c>
      <c r="BB33" s="73">
        <v>-2236.84</v>
      </c>
      <c r="BC33" s="73">
        <v>0</v>
      </c>
      <c r="BD33" s="73">
        <v>0</v>
      </c>
      <c r="BE33" s="73">
        <v>0</v>
      </c>
      <c r="BF33" s="73">
        <v>-84355.039999999906</v>
      </c>
      <c r="BG33" s="73">
        <v>0</v>
      </c>
      <c r="BH33" s="73">
        <v>0</v>
      </c>
      <c r="BI33" s="73">
        <v>0</v>
      </c>
      <c r="BJ33" s="73">
        <v>0</v>
      </c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60"/>
      <c r="BW33" s="60"/>
      <c r="BX33" s="59"/>
      <c r="BY33" s="59"/>
      <c r="BZ33" s="59"/>
      <c r="CA33" s="59"/>
      <c r="CB33" s="59"/>
      <c r="CC33" s="59"/>
      <c r="CD33" s="59"/>
      <c r="CE33" s="59"/>
      <c r="CF33" s="73">
        <v>14712.5</v>
      </c>
      <c r="CG33" s="59"/>
      <c r="CH33" s="59"/>
      <c r="CI33" s="59"/>
      <c r="CJ33" s="59"/>
      <c r="CK33" s="59"/>
      <c r="CL33" s="59"/>
      <c r="CM33" s="59"/>
      <c r="CN33" s="59"/>
      <c r="CO33" s="59"/>
      <c r="CP33" s="75">
        <f t="shared" si="1"/>
        <v>1826587.5</v>
      </c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78">
        <v>1193312</v>
      </c>
      <c r="DL33" s="78">
        <v>69288</v>
      </c>
      <c r="DM33" s="78">
        <v>0</v>
      </c>
      <c r="DN33" s="78">
        <v>0</v>
      </c>
      <c r="DO33" s="78">
        <v>44825</v>
      </c>
      <c r="DP33" s="78">
        <v>148316</v>
      </c>
      <c r="DQ33" s="78">
        <v>467185</v>
      </c>
      <c r="DR33" s="78">
        <v>0</v>
      </c>
      <c r="DS33" s="78">
        <v>0</v>
      </c>
      <c r="DT33" s="78">
        <v>33653</v>
      </c>
      <c r="DU33" s="78">
        <v>0</v>
      </c>
      <c r="DV33" s="78">
        <v>65936</v>
      </c>
      <c r="DW33" s="59">
        <v>0</v>
      </c>
      <c r="DX33" s="78">
        <v>39909</v>
      </c>
      <c r="DY33" s="78">
        <v>100845</v>
      </c>
      <c r="DZ33" s="78">
        <v>0</v>
      </c>
      <c r="EA33" s="78">
        <v>41984</v>
      </c>
      <c r="EB33" s="78">
        <v>24176</v>
      </c>
      <c r="EC33" s="78">
        <v>3140</v>
      </c>
      <c r="ED33" s="78">
        <v>74750</v>
      </c>
      <c r="EE33" s="78">
        <v>54075</v>
      </c>
      <c r="EF33" s="78">
        <v>14712.5</v>
      </c>
      <c r="EG33" s="78">
        <v>24460</v>
      </c>
      <c r="EH33" s="78">
        <v>3750</v>
      </c>
      <c r="EI33" s="78">
        <v>0</v>
      </c>
      <c r="EJ33" s="78">
        <v>0</v>
      </c>
      <c r="EK33" s="78">
        <v>0</v>
      </c>
      <c r="EL33" s="78">
        <v>45000</v>
      </c>
      <c r="EM33" s="78">
        <v>110</v>
      </c>
      <c r="EN33" s="78">
        <v>0</v>
      </c>
      <c r="EO33" s="78">
        <v>4500</v>
      </c>
      <c r="EP33" s="105">
        <v>73300.665000000037</v>
      </c>
      <c r="EQ33" s="78">
        <v>4430</v>
      </c>
      <c r="ER33" s="59">
        <v>0</v>
      </c>
      <c r="ES33" s="78">
        <v>0</v>
      </c>
      <c r="ET33" s="78">
        <v>5500</v>
      </c>
      <c r="EU33" s="78">
        <v>995</v>
      </c>
      <c r="EV33" s="78">
        <v>700</v>
      </c>
      <c r="EW33" s="78">
        <v>12000</v>
      </c>
      <c r="EX33" s="79">
        <v>0</v>
      </c>
      <c r="EY33" s="78">
        <v>0</v>
      </c>
      <c r="EZ33" s="78">
        <v>0</v>
      </c>
      <c r="FA33" s="78">
        <v>17458</v>
      </c>
      <c r="FB33" s="78">
        <v>-542987</v>
      </c>
      <c r="FC33" s="59">
        <v>0</v>
      </c>
      <c r="FD33" s="78">
        <v>0</v>
      </c>
      <c r="FE33" s="78">
        <v>0</v>
      </c>
      <c r="FF33" s="78">
        <v>0</v>
      </c>
      <c r="FG33" s="78">
        <v>0</v>
      </c>
      <c r="FH33" s="78">
        <v>0</v>
      </c>
      <c r="FI33" s="59">
        <v>0</v>
      </c>
      <c r="FJ33" s="78">
        <v>0</v>
      </c>
      <c r="FK33" s="59">
        <v>0</v>
      </c>
      <c r="FL33" s="59">
        <v>0</v>
      </c>
      <c r="FM33" s="78">
        <v>0</v>
      </c>
      <c r="FN33" s="59">
        <v>0</v>
      </c>
      <c r="FO33" s="78">
        <v>0</v>
      </c>
      <c r="FP33" s="78">
        <v>0</v>
      </c>
      <c r="FQ33" s="59">
        <v>0</v>
      </c>
      <c r="FR33" s="73">
        <v>-184023.16500000178</v>
      </c>
      <c r="FS33" s="73">
        <v>0</v>
      </c>
      <c r="FT33" s="73">
        <v>-184023.16500000178</v>
      </c>
      <c r="FU33" s="73">
        <v>0</v>
      </c>
      <c r="FV33" s="73">
        <f t="shared" si="2"/>
        <v>-99668.130000000019</v>
      </c>
      <c r="FW33" s="74">
        <v>-1.3073986337985843E-12</v>
      </c>
      <c r="FX33" s="73">
        <v>-99668.130000000019</v>
      </c>
      <c r="FY33" s="73">
        <v>0</v>
      </c>
      <c r="FZ33" s="73">
        <v>0</v>
      </c>
      <c r="GA33" s="73">
        <v>0</v>
      </c>
      <c r="GB33" s="73">
        <v>0</v>
      </c>
      <c r="GC33" s="80">
        <v>1841300</v>
      </c>
      <c r="GD33" s="37">
        <f t="shared" si="3"/>
        <v>-1.3073986337985843E-12</v>
      </c>
      <c r="GF33" s="50">
        <f t="shared" si="4"/>
        <v>1841299.9999999981</v>
      </c>
      <c r="GG33" s="80">
        <v>1841300</v>
      </c>
      <c r="GH33" s="37">
        <f t="shared" si="0"/>
        <v>2025323.165</v>
      </c>
      <c r="GI33" s="37">
        <f t="shared" si="5"/>
        <v>0</v>
      </c>
      <c r="GJ33" s="40" t="s">
        <v>331</v>
      </c>
      <c r="GK33" s="40" t="s">
        <v>78</v>
      </c>
      <c r="GL33">
        <v>1742860.8299999996</v>
      </c>
      <c r="GM33" s="37">
        <f t="shared" si="6"/>
        <v>98439.169999998529</v>
      </c>
      <c r="GN33">
        <v>1825689</v>
      </c>
      <c r="GO33" s="37">
        <f t="shared" si="7"/>
        <v>199634.16500000004</v>
      </c>
      <c r="GQ33">
        <v>1742860.8300000003</v>
      </c>
      <c r="GR33" s="37">
        <f t="shared" si="8"/>
        <v>98439.16999999783</v>
      </c>
    </row>
    <row r="34" spans="1:203" ht="15" x14ac:dyDescent="0.25">
      <c r="A34" s="60" t="s">
        <v>332</v>
      </c>
      <c r="B34" s="60" t="s">
        <v>79</v>
      </c>
      <c r="C34" s="73">
        <v>1079571.2299999991</v>
      </c>
      <c r="D34" s="73">
        <v>4.22</v>
      </c>
      <c r="E34" s="73">
        <v>0</v>
      </c>
      <c r="F34" s="73">
        <v>0</v>
      </c>
      <c r="G34" s="73">
        <v>90478.38</v>
      </c>
      <c r="H34" s="73">
        <v>174148.97</v>
      </c>
      <c r="I34" s="73">
        <v>327417.11999999889</v>
      </c>
      <c r="J34" s="73">
        <v>0</v>
      </c>
      <c r="K34" s="73">
        <v>0</v>
      </c>
      <c r="L34" s="73">
        <v>50606.709999999905</v>
      </c>
      <c r="M34" s="73">
        <v>0</v>
      </c>
      <c r="N34" s="73">
        <v>74794.090000000011</v>
      </c>
      <c r="O34" s="73">
        <v>0</v>
      </c>
      <c r="P34" s="73">
        <v>16935.619999999901</v>
      </c>
      <c r="Q34" s="73">
        <v>296947.08999999875</v>
      </c>
      <c r="R34" s="73">
        <v>0</v>
      </c>
      <c r="S34" s="73">
        <v>32834.939999999893</v>
      </c>
      <c r="T34" s="73">
        <v>7426.2299999999886</v>
      </c>
      <c r="U34" s="73">
        <v>0</v>
      </c>
      <c r="V34" s="73">
        <v>62472.239999999991</v>
      </c>
      <c r="W34" s="73">
        <v>56695.959999999905</v>
      </c>
      <c r="X34" s="73">
        <v>25938.139999999901</v>
      </c>
      <c r="Y34" s="73">
        <v>28464.479999999989</v>
      </c>
      <c r="Z34" s="73">
        <v>7722.4799999999896</v>
      </c>
      <c r="AA34" s="73">
        <v>0</v>
      </c>
      <c r="AB34" s="73">
        <v>0</v>
      </c>
      <c r="AC34" s="73">
        <v>70.299999999999898</v>
      </c>
      <c r="AD34" s="73">
        <v>36102.879999999903</v>
      </c>
      <c r="AE34" s="73">
        <v>8263.7199999999903</v>
      </c>
      <c r="AF34" s="73">
        <v>0</v>
      </c>
      <c r="AG34" s="73">
        <v>2713.03</v>
      </c>
      <c r="AH34" s="73">
        <v>0</v>
      </c>
      <c r="AI34" s="73">
        <v>10782.82</v>
      </c>
      <c r="AJ34" s="73">
        <v>0</v>
      </c>
      <c r="AK34" s="73">
        <v>0</v>
      </c>
      <c r="AL34" s="73">
        <v>16367.79</v>
      </c>
      <c r="AM34" s="73">
        <v>2223.02</v>
      </c>
      <c r="AN34" s="73">
        <v>16644.73</v>
      </c>
      <c r="AO34" s="73">
        <v>11907.18</v>
      </c>
      <c r="AP34" s="73">
        <v>0</v>
      </c>
      <c r="AQ34" s="73">
        <v>0</v>
      </c>
      <c r="AR34" s="73">
        <v>0</v>
      </c>
      <c r="AS34" s="73">
        <v>16439.37999999999</v>
      </c>
      <c r="AT34" s="73">
        <v>-107687.54797180323</v>
      </c>
      <c r="AU34" s="73">
        <v>0</v>
      </c>
      <c r="AV34" s="73">
        <v>-13074.26</v>
      </c>
      <c r="AW34" s="73">
        <v>0</v>
      </c>
      <c r="AX34" s="73">
        <v>-642.72</v>
      </c>
      <c r="AY34" s="74">
        <v>-549738.07202819665</v>
      </c>
      <c r="AZ34" s="73">
        <v>0</v>
      </c>
      <c r="BA34" s="73">
        <v>0</v>
      </c>
      <c r="BB34" s="73">
        <v>0</v>
      </c>
      <c r="BC34" s="73">
        <v>0</v>
      </c>
      <c r="BD34" s="73">
        <v>0</v>
      </c>
      <c r="BE34" s="73">
        <v>0</v>
      </c>
      <c r="BF34" s="73">
        <v>-67190.149999999907</v>
      </c>
      <c r="BG34" s="73">
        <v>0</v>
      </c>
      <c r="BH34" s="73">
        <v>0</v>
      </c>
      <c r="BI34" s="73">
        <v>0</v>
      </c>
      <c r="BJ34" s="73">
        <v>0</v>
      </c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60"/>
      <c r="BW34" s="60"/>
      <c r="BX34" s="59"/>
      <c r="BY34" s="59"/>
      <c r="BZ34" s="59"/>
      <c r="CA34" s="59"/>
      <c r="CB34" s="59"/>
      <c r="CC34" s="59"/>
      <c r="CD34" s="59"/>
      <c r="CE34" s="59"/>
      <c r="CF34" s="73">
        <v>25938.139999999901</v>
      </c>
      <c r="CG34" s="59"/>
      <c r="CH34" s="59"/>
      <c r="CI34" s="59"/>
      <c r="CJ34" s="59"/>
      <c r="CK34" s="59"/>
      <c r="CL34" s="59"/>
      <c r="CM34" s="59"/>
      <c r="CN34" s="59"/>
      <c r="CO34" s="59"/>
      <c r="CP34" s="75">
        <f t="shared" si="1"/>
        <v>1689701.86</v>
      </c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78">
        <v>1129009</v>
      </c>
      <c r="DL34" s="78">
        <v>0</v>
      </c>
      <c r="DM34" s="78">
        <v>0</v>
      </c>
      <c r="DN34" s="78">
        <v>0</v>
      </c>
      <c r="DO34" s="78">
        <v>44486</v>
      </c>
      <c r="DP34" s="78">
        <v>200131</v>
      </c>
      <c r="DQ34" s="78">
        <v>336991</v>
      </c>
      <c r="DR34" s="78">
        <v>0</v>
      </c>
      <c r="DS34" s="78">
        <v>0</v>
      </c>
      <c r="DT34" s="78">
        <v>54683</v>
      </c>
      <c r="DU34" s="78">
        <v>0</v>
      </c>
      <c r="DV34" s="78">
        <v>70060</v>
      </c>
      <c r="DW34" s="59">
        <v>0</v>
      </c>
      <c r="DX34" s="78">
        <v>9221</v>
      </c>
      <c r="DY34" s="78">
        <v>84840</v>
      </c>
      <c r="DZ34" s="78">
        <v>11088</v>
      </c>
      <c r="EA34" s="78">
        <v>30092</v>
      </c>
      <c r="EB34" s="78">
        <v>9220</v>
      </c>
      <c r="EC34" s="78">
        <v>1860</v>
      </c>
      <c r="ED34" s="78">
        <v>64074</v>
      </c>
      <c r="EE34" s="78">
        <v>71753</v>
      </c>
      <c r="EF34" s="78">
        <v>25938.139999999901</v>
      </c>
      <c r="EG34" s="78">
        <v>27361</v>
      </c>
      <c r="EH34" s="78">
        <v>9680</v>
      </c>
      <c r="EI34" s="78">
        <v>0</v>
      </c>
      <c r="EJ34" s="78">
        <v>0</v>
      </c>
      <c r="EK34" s="78">
        <v>0</v>
      </c>
      <c r="EL34" s="78">
        <v>25500</v>
      </c>
      <c r="EM34" s="78">
        <v>110</v>
      </c>
      <c r="EN34" s="78">
        <v>0</v>
      </c>
      <c r="EO34" s="78">
        <v>2535</v>
      </c>
      <c r="EP34" s="105">
        <v>44153.729999996023</v>
      </c>
      <c r="EQ34" s="78">
        <v>21345</v>
      </c>
      <c r="ER34" s="59">
        <v>0</v>
      </c>
      <c r="ES34" s="78">
        <v>0</v>
      </c>
      <c r="ET34" s="78">
        <v>2500</v>
      </c>
      <c r="EU34" s="78">
        <v>2220</v>
      </c>
      <c r="EV34" s="78">
        <v>16000</v>
      </c>
      <c r="EW34" s="78">
        <v>10500</v>
      </c>
      <c r="EX34" s="79">
        <v>0</v>
      </c>
      <c r="EY34" s="78">
        <v>0</v>
      </c>
      <c r="EZ34" s="78">
        <v>0</v>
      </c>
      <c r="FA34" s="78">
        <v>16808</v>
      </c>
      <c r="FB34" s="78">
        <v>-496043</v>
      </c>
      <c r="FC34" s="59">
        <v>0</v>
      </c>
      <c r="FD34" s="78">
        <v>0</v>
      </c>
      <c r="FE34" s="78">
        <v>0</v>
      </c>
      <c r="FF34" s="78">
        <v>0</v>
      </c>
      <c r="FG34" s="78">
        <v>0</v>
      </c>
      <c r="FH34" s="78">
        <v>0</v>
      </c>
      <c r="FI34" s="59">
        <v>0</v>
      </c>
      <c r="FJ34" s="78">
        <v>0</v>
      </c>
      <c r="FK34" s="59">
        <v>0</v>
      </c>
      <c r="FL34" s="59">
        <v>0</v>
      </c>
      <c r="FM34" s="78">
        <v>0</v>
      </c>
      <c r="FN34" s="59">
        <v>0</v>
      </c>
      <c r="FO34" s="78">
        <v>0</v>
      </c>
      <c r="FP34" s="78">
        <v>0</v>
      </c>
      <c r="FQ34" s="59">
        <v>0</v>
      </c>
      <c r="FR34" s="73">
        <v>-110475.8699999993</v>
      </c>
      <c r="FS34" s="73">
        <v>0</v>
      </c>
      <c r="FT34" s="73">
        <v>-110475.8699999993</v>
      </c>
      <c r="FU34" s="73">
        <v>0</v>
      </c>
      <c r="FV34" s="73">
        <f t="shared" si="2"/>
        <v>-43285.72</v>
      </c>
      <c r="FW34" s="74">
        <v>0</v>
      </c>
      <c r="FX34" s="73">
        <v>-43285.72</v>
      </c>
      <c r="FY34" s="73">
        <v>0</v>
      </c>
      <c r="FZ34" s="73">
        <v>0</v>
      </c>
      <c r="GA34" s="73">
        <v>0</v>
      </c>
      <c r="GB34" s="73">
        <v>0</v>
      </c>
      <c r="GC34" s="80">
        <v>1715640</v>
      </c>
      <c r="GD34" s="37">
        <f t="shared" si="3"/>
        <v>0</v>
      </c>
      <c r="GF34" s="50">
        <f t="shared" si="4"/>
        <v>1715639.999999997</v>
      </c>
      <c r="GG34" s="80">
        <v>1715640</v>
      </c>
      <c r="GH34" s="37">
        <f t="shared" si="0"/>
        <v>1826115.8699999964</v>
      </c>
      <c r="GI34" s="37">
        <f t="shared" si="5"/>
        <v>0</v>
      </c>
      <c r="GJ34" s="40" t="s">
        <v>332</v>
      </c>
      <c r="GK34" s="40" t="s">
        <v>79</v>
      </c>
      <c r="GL34">
        <v>1614900</v>
      </c>
      <c r="GM34" s="37">
        <f t="shared" si="6"/>
        <v>100739.99999999697</v>
      </c>
      <c r="GN34">
        <v>1654267</v>
      </c>
      <c r="GO34" s="37">
        <f t="shared" si="7"/>
        <v>171848.86999999639</v>
      </c>
      <c r="GQ34">
        <v>1614900.0000000002</v>
      </c>
      <c r="GR34" s="37">
        <f t="shared" si="8"/>
        <v>100739.99999999674</v>
      </c>
    </row>
    <row r="35" spans="1:203" ht="15" x14ac:dyDescent="0.25">
      <c r="A35" s="60" t="s">
        <v>333</v>
      </c>
      <c r="B35" s="60" t="s">
        <v>80</v>
      </c>
      <c r="C35" s="73">
        <v>1260384.649999999</v>
      </c>
      <c r="D35" s="73">
        <v>68994.109999999884</v>
      </c>
      <c r="E35" s="73">
        <v>136617.60000000001</v>
      </c>
      <c r="F35" s="73">
        <v>0</v>
      </c>
      <c r="G35" s="73">
        <v>70435.710000000006</v>
      </c>
      <c r="H35" s="73">
        <v>347598.72999999876</v>
      </c>
      <c r="I35" s="73">
        <v>262738.58</v>
      </c>
      <c r="J35" s="73">
        <v>0</v>
      </c>
      <c r="K35" s="73">
        <v>0</v>
      </c>
      <c r="L35" s="73">
        <v>43280.89</v>
      </c>
      <c r="M35" s="73">
        <v>0</v>
      </c>
      <c r="N35" s="73">
        <v>81438.049999999901</v>
      </c>
      <c r="O35" s="73">
        <v>0</v>
      </c>
      <c r="P35" s="73">
        <v>10757.139999999899</v>
      </c>
      <c r="Q35" s="73">
        <v>175884.88</v>
      </c>
      <c r="R35" s="73">
        <v>4449.6000000000004</v>
      </c>
      <c r="S35" s="73">
        <v>42191.779999999992</v>
      </c>
      <c r="T35" s="73">
        <v>0</v>
      </c>
      <c r="U35" s="73">
        <v>4584.84</v>
      </c>
      <c r="V35" s="73">
        <v>76181.119999999981</v>
      </c>
      <c r="W35" s="73">
        <v>68957.59</v>
      </c>
      <c r="X35" s="73">
        <v>24610</v>
      </c>
      <c r="Y35" s="73">
        <v>23842.569999999898</v>
      </c>
      <c r="Z35" s="73">
        <v>18391.209999999901</v>
      </c>
      <c r="AA35" s="73">
        <v>0</v>
      </c>
      <c r="AB35" s="73">
        <v>272.91000000000003</v>
      </c>
      <c r="AC35" s="73">
        <v>0</v>
      </c>
      <c r="AD35" s="73">
        <v>28182.49</v>
      </c>
      <c r="AE35" s="73">
        <v>5593.3</v>
      </c>
      <c r="AF35" s="73">
        <v>0</v>
      </c>
      <c r="AG35" s="73">
        <v>0</v>
      </c>
      <c r="AH35" s="73">
        <v>0</v>
      </c>
      <c r="AI35" s="73">
        <v>5601.72</v>
      </c>
      <c r="AJ35" s="73">
        <v>0</v>
      </c>
      <c r="AK35" s="73">
        <v>0</v>
      </c>
      <c r="AL35" s="73">
        <v>28446.9399999999</v>
      </c>
      <c r="AM35" s="73">
        <v>1441.5999999999899</v>
      </c>
      <c r="AN35" s="73">
        <v>19294.279999999901</v>
      </c>
      <c r="AO35" s="73">
        <v>9649.9699999999903</v>
      </c>
      <c r="AP35" s="73">
        <v>0</v>
      </c>
      <c r="AQ35" s="73">
        <v>4165.1199999999899</v>
      </c>
      <c r="AR35" s="73">
        <v>0</v>
      </c>
      <c r="AS35" s="73">
        <v>16308.48</v>
      </c>
      <c r="AT35" s="73">
        <v>-163105.35662813304</v>
      </c>
      <c r="AU35" s="73">
        <v>0</v>
      </c>
      <c r="AV35" s="73">
        <v>-28785.0099999999</v>
      </c>
      <c r="AW35" s="73">
        <v>-34491.419999999896</v>
      </c>
      <c r="AX35" s="73">
        <v>-63892.270000000004</v>
      </c>
      <c r="AY35" s="74">
        <v>-308745.14337186696</v>
      </c>
      <c r="AZ35" s="73">
        <v>0</v>
      </c>
      <c r="BA35" s="73">
        <v>0</v>
      </c>
      <c r="BB35" s="73">
        <v>-3740</v>
      </c>
      <c r="BC35" s="73">
        <v>0</v>
      </c>
      <c r="BD35" s="73">
        <v>0</v>
      </c>
      <c r="BE35" s="73">
        <v>0</v>
      </c>
      <c r="BF35" s="73">
        <v>-49266.66</v>
      </c>
      <c r="BG35" s="73">
        <v>0</v>
      </c>
      <c r="BH35" s="73">
        <v>0</v>
      </c>
      <c r="BI35" s="73">
        <v>0</v>
      </c>
      <c r="BJ35" s="73">
        <v>0</v>
      </c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60"/>
      <c r="BW35" s="60"/>
      <c r="BX35" s="59"/>
      <c r="BY35" s="59"/>
      <c r="BZ35" s="59"/>
      <c r="CA35" s="59"/>
      <c r="CB35" s="59"/>
      <c r="CC35" s="59"/>
      <c r="CD35" s="59"/>
      <c r="CE35" s="59"/>
      <c r="CF35" s="73">
        <v>24610</v>
      </c>
      <c r="CG35" s="59"/>
      <c r="CH35" s="59"/>
      <c r="CI35" s="59"/>
      <c r="CJ35" s="59"/>
      <c r="CK35" s="59"/>
      <c r="CL35" s="59"/>
      <c r="CM35" s="59"/>
      <c r="CN35" s="59"/>
      <c r="CO35" s="59"/>
      <c r="CP35" s="75">
        <f t="shared" si="1"/>
        <v>2163660</v>
      </c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78">
        <v>1249511</v>
      </c>
      <c r="DL35" s="78">
        <v>65755</v>
      </c>
      <c r="DM35" s="78">
        <v>137443</v>
      </c>
      <c r="DN35" s="78">
        <v>0</v>
      </c>
      <c r="DO35" s="78">
        <v>57552</v>
      </c>
      <c r="DP35" s="78">
        <v>352537</v>
      </c>
      <c r="DQ35" s="78">
        <v>278690</v>
      </c>
      <c r="DR35" s="78">
        <v>0</v>
      </c>
      <c r="DS35" s="78">
        <v>0</v>
      </c>
      <c r="DT35" s="78">
        <v>48021</v>
      </c>
      <c r="DU35" s="78">
        <v>0</v>
      </c>
      <c r="DV35" s="78">
        <v>79615</v>
      </c>
      <c r="DW35" s="59">
        <v>0</v>
      </c>
      <c r="DX35" s="78">
        <v>9885</v>
      </c>
      <c r="DY35" s="78">
        <v>103574</v>
      </c>
      <c r="DZ35" s="78">
        <v>7992</v>
      </c>
      <c r="EA35" s="78">
        <v>41937</v>
      </c>
      <c r="EB35" s="78">
        <v>0</v>
      </c>
      <c r="EC35" s="78">
        <v>4734</v>
      </c>
      <c r="ED35" s="78">
        <v>81258</v>
      </c>
      <c r="EE35" s="78">
        <v>100391</v>
      </c>
      <c r="EF35" s="78">
        <v>24610</v>
      </c>
      <c r="EG35" s="78">
        <v>51243</v>
      </c>
      <c r="EH35" s="78">
        <v>10261</v>
      </c>
      <c r="EI35" s="78">
        <v>0</v>
      </c>
      <c r="EJ35" s="78">
        <v>540</v>
      </c>
      <c r="EK35" s="78">
        <v>0</v>
      </c>
      <c r="EL35" s="78">
        <v>25000</v>
      </c>
      <c r="EM35" s="78">
        <v>3170</v>
      </c>
      <c r="EN35" s="78">
        <v>0</v>
      </c>
      <c r="EO35" s="78">
        <v>0</v>
      </c>
      <c r="EP35" s="105">
        <v>101.18999999435619</v>
      </c>
      <c r="EQ35" s="78">
        <v>5959</v>
      </c>
      <c r="ER35" s="59">
        <v>0</v>
      </c>
      <c r="ES35" s="78">
        <v>0</v>
      </c>
      <c r="ET35" s="78">
        <v>3000</v>
      </c>
      <c r="EU35" s="78">
        <v>1502</v>
      </c>
      <c r="EV35" s="78">
        <v>22450</v>
      </c>
      <c r="EW35" s="78">
        <v>14700</v>
      </c>
      <c r="EX35" s="79">
        <v>0</v>
      </c>
      <c r="EY35" s="78">
        <v>10000</v>
      </c>
      <c r="EZ35" s="78">
        <v>0</v>
      </c>
      <c r="FA35" s="78">
        <v>16989</v>
      </c>
      <c r="FB35" s="78">
        <v>-271089</v>
      </c>
      <c r="FC35" s="59">
        <v>0</v>
      </c>
      <c r="FD35" s="78">
        <v>-5000</v>
      </c>
      <c r="FE35" s="78">
        <v>-26000</v>
      </c>
      <c r="FF35" s="78">
        <v>-107247</v>
      </c>
      <c r="FG35" s="78">
        <v>0</v>
      </c>
      <c r="FH35" s="78">
        <v>0</v>
      </c>
      <c r="FI35" s="59">
        <v>0</v>
      </c>
      <c r="FJ35" s="78">
        <v>0</v>
      </c>
      <c r="FK35" s="59">
        <v>0</v>
      </c>
      <c r="FL35" s="59">
        <v>0</v>
      </c>
      <c r="FM35" s="78">
        <v>0</v>
      </c>
      <c r="FN35" s="59">
        <v>0</v>
      </c>
      <c r="FO35" s="78">
        <v>0</v>
      </c>
      <c r="FP35" s="78">
        <v>0</v>
      </c>
      <c r="FQ35" s="59">
        <v>0</v>
      </c>
      <c r="FR35" s="73">
        <v>-210814.1899999968</v>
      </c>
      <c r="FS35" s="73">
        <v>0</v>
      </c>
      <c r="FT35" s="73">
        <v>-210814.1899999968</v>
      </c>
      <c r="FU35" s="73">
        <v>0</v>
      </c>
      <c r="FV35" s="73">
        <f t="shared" si="2"/>
        <v>-161547.53</v>
      </c>
      <c r="FW35" s="74">
        <v>0</v>
      </c>
      <c r="FX35" s="73">
        <v>-161547.53</v>
      </c>
      <c r="FY35" s="73">
        <v>0</v>
      </c>
      <c r="FZ35" s="73">
        <v>0</v>
      </c>
      <c r="GA35" s="73">
        <v>0</v>
      </c>
      <c r="GB35" s="73">
        <v>0</v>
      </c>
      <c r="GC35" s="80">
        <v>2188270</v>
      </c>
      <c r="GD35" s="37">
        <f t="shared" si="3"/>
        <v>0</v>
      </c>
      <c r="GF35" s="50">
        <f t="shared" si="4"/>
        <v>2188269.9999999977</v>
      </c>
      <c r="GG35" s="80">
        <v>2188270</v>
      </c>
      <c r="GH35" s="37">
        <f t="shared" si="0"/>
        <v>2399084.1899999944</v>
      </c>
      <c r="GI35" s="37">
        <f t="shared" si="5"/>
        <v>0</v>
      </c>
      <c r="GJ35" s="40" t="s">
        <v>333</v>
      </c>
      <c r="GK35" s="40" t="s">
        <v>80</v>
      </c>
      <c r="GL35">
        <v>1763939.9999999993</v>
      </c>
      <c r="GM35" s="37">
        <f t="shared" si="6"/>
        <v>424329.99999999837</v>
      </c>
      <c r="GN35">
        <v>1946615</v>
      </c>
      <c r="GO35" s="37">
        <f t="shared" si="7"/>
        <v>452469.18999999436</v>
      </c>
      <c r="GQ35">
        <v>1763940.0000000005</v>
      </c>
      <c r="GR35" s="37">
        <f t="shared" si="8"/>
        <v>424329.99999999721</v>
      </c>
    </row>
    <row r="36" spans="1:203" ht="15" x14ac:dyDescent="0.25">
      <c r="A36" s="60" t="s">
        <v>334</v>
      </c>
      <c r="B36" s="60" t="s">
        <v>81</v>
      </c>
      <c r="C36" s="73">
        <v>1154639.8699999992</v>
      </c>
      <c r="D36" s="73">
        <v>0</v>
      </c>
      <c r="E36" s="73">
        <v>0</v>
      </c>
      <c r="F36" s="73">
        <v>0</v>
      </c>
      <c r="G36" s="73">
        <v>88525.479999999807</v>
      </c>
      <c r="H36" s="73">
        <v>0</v>
      </c>
      <c r="I36" s="73">
        <v>165604.66999999891</v>
      </c>
      <c r="J36" s="73">
        <v>0</v>
      </c>
      <c r="K36" s="73">
        <v>0</v>
      </c>
      <c r="L36" s="73">
        <v>26101.329999999987</v>
      </c>
      <c r="M36" s="73">
        <v>0</v>
      </c>
      <c r="N36" s="73">
        <v>42522.670000000006</v>
      </c>
      <c r="O36" s="73">
        <v>0</v>
      </c>
      <c r="P36" s="73">
        <v>45211.08</v>
      </c>
      <c r="Q36" s="73">
        <v>161656.50999999998</v>
      </c>
      <c r="R36" s="73">
        <v>0</v>
      </c>
      <c r="S36" s="73">
        <v>20306.71999999999</v>
      </c>
      <c r="T36" s="73">
        <v>18825.180000000004</v>
      </c>
      <c r="U36" s="73">
        <v>0</v>
      </c>
      <c r="V36" s="73">
        <v>65100.309999999983</v>
      </c>
      <c r="W36" s="73">
        <v>61785.989999999802</v>
      </c>
      <c r="X36" s="73">
        <v>25011.25</v>
      </c>
      <c r="Y36" s="73">
        <v>31747.729999999989</v>
      </c>
      <c r="Z36" s="73">
        <v>7105.46</v>
      </c>
      <c r="AA36" s="73">
        <v>90.81</v>
      </c>
      <c r="AB36" s="73">
        <v>0</v>
      </c>
      <c r="AC36" s="73">
        <v>11</v>
      </c>
      <c r="AD36" s="73">
        <v>15899.29</v>
      </c>
      <c r="AE36" s="73">
        <v>944</v>
      </c>
      <c r="AF36" s="73">
        <v>0</v>
      </c>
      <c r="AG36" s="73">
        <v>2323.63</v>
      </c>
      <c r="AH36" s="73">
        <v>0</v>
      </c>
      <c r="AI36" s="73">
        <v>4298.3799999999883</v>
      </c>
      <c r="AJ36" s="73">
        <v>0</v>
      </c>
      <c r="AK36" s="73">
        <v>0</v>
      </c>
      <c r="AL36" s="73">
        <v>3928.5</v>
      </c>
      <c r="AM36" s="73">
        <v>0</v>
      </c>
      <c r="AN36" s="73">
        <v>11549.14</v>
      </c>
      <c r="AO36" s="73">
        <v>4684.09</v>
      </c>
      <c r="AP36" s="73">
        <v>0</v>
      </c>
      <c r="AQ36" s="73">
        <v>437.04</v>
      </c>
      <c r="AR36" s="73">
        <v>0</v>
      </c>
      <c r="AS36" s="73">
        <v>17012.2</v>
      </c>
      <c r="AT36" s="73">
        <v>-69242.976942481182</v>
      </c>
      <c r="AU36" s="73">
        <v>0</v>
      </c>
      <c r="AV36" s="73">
        <v>-3151.0999999999899</v>
      </c>
      <c r="AW36" s="73">
        <v>0</v>
      </c>
      <c r="AX36" s="73">
        <v>-600</v>
      </c>
      <c r="AY36" s="74">
        <v>-407112.16305751767</v>
      </c>
      <c r="AZ36" s="73">
        <v>0</v>
      </c>
      <c r="BA36" s="73">
        <v>0</v>
      </c>
      <c r="BB36" s="73">
        <v>-2500</v>
      </c>
      <c r="BC36" s="73">
        <v>0</v>
      </c>
      <c r="BD36" s="73">
        <v>0</v>
      </c>
      <c r="BE36" s="73">
        <v>0</v>
      </c>
      <c r="BF36" s="73">
        <v>-117176.09</v>
      </c>
      <c r="BG36" s="73">
        <v>0</v>
      </c>
      <c r="BH36" s="73">
        <v>0</v>
      </c>
      <c r="BI36" s="73">
        <v>0</v>
      </c>
      <c r="BJ36" s="73">
        <v>0</v>
      </c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60"/>
      <c r="BW36" s="60"/>
      <c r="BX36" s="59"/>
      <c r="BY36" s="59"/>
      <c r="BZ36" s="59"/>
      <c r="CA36" s="59"/>
      <c r="CB36" s="59"/>
      <c r="CC36" s="59"/>
      <c r="CD36" s="59"/>
      <c r="CE36" s="59"/>
      <c r="CF36" s="73">
        <v>25011.25</v>
      </c>
      <c r="CG36" s="59"/>
      <c r="CH36" s="59"/>
      <c r="CI36" s="59"/>
      <c r="CJ36" s="59"/>
      <c r="CK36" s="59"/>
      <c r="CL36" s="59"/>
      <c r="CM36" s="59"/>
      <c r="CN36" s="59"/>
      <c r="CO36" s="59"/>
      <c r="CP36" s="75">
        <f t="shared" si="1"/>
        <v>1350528.75</v>
      </c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78">
        <v>1162878</v>
      </c>
      <c r="DL36" s="78">
        <v>0</v>
      </c>
      <c r="DM36" s="78">
        <v>0</v>
      </c>
      <c r="DN36" s="78">
        <v>0</v>
      </c>
      <c r="DO36" s="78">
        <v>32947</v>
      </c>
      <c r="DP36" s="78">
        <v>0</v>
      </c>
      <c r="DQ36" s="78">
        <v>169850</v>
      </c>
      <c r="DR36" s="78">
        <v>0</v>
      </c>
      <c r="DS36" s="78">
        <v>0</v>
      </c>
      <c r="DT36" s="78">
        <v>24192</v>
      </c>
      <c r="DU36" s="78">
        <v>0</v>
      </c>
      <c r="DV36" s="78">
        <v>41385</v>
      </c>
      <c r="DW36" s="59">
        <v>0</v>
      </c>
      <c r="DX36" s="78">
        <v>38022</v>
      </c>
      <c r="DY36" s="78">
        <v>136157</v>
      </c>
      <c r="DZ36" s="78">
        <v>0</v>
      </c>
      <c r="EA36" s="78">
        <v>18053</v>
      </c>
      <c r="EB36" s="78">
        <v>16383</v>
      </c>
      <c r="EC36" s="78">
        <v>0</v>
      </c>
      <c r="ED36" s="78">
        <v>67320</v>
      </c>
      <c r="EE36" s="78">
        <v>122280</v>
      </c>
      <c r="EF36" s="78">
        <v>25011.25</v>
      </c>
      <c r="EG36" s="78">
        <v>18330</v>
      </c>
      <c r="EH36" s="78">
        <v>5865</v>
      </c>
      <c r="EI36" s="78">
        <v>800</v>
      </c>
      <c r="EJ36" s="78">
        <v>0</v>
      </c>
      <c r="EK36" s="78">
        <v>0</v>
      </c>
      <c r="EL36" s="78">
        <v>12000</v>
      </c>
      <c r="EM36" s="78">
        <v>2110</v>
      </c>
      <c r="EN36" s="78">
        <v>0</v>
      </c>
      <c r="EO36" s="78">
        <v>3200</v>
      </c>
      <c r="EP36" s="105">
        <v>-98571.977499998175</v>
      </c>
      <c r="EQ36" s="78">
        <v>6610</v>
      </c>
      <c r="ER36" s="59">
        <v>0</v>
      </c>
      <c r="ES36" s="78">
        <v>0</v>
      </c>
      <c r="ET36" s="78">
        <v>2000</v>
      </c>
      <c r="EU36" s="78">
        <v>1050</v>
      </c>
      <c r="EV36" s="78">
        <v>2800</v>
      </c>
      <c r="EW36" s="78">
        <v>10000</v>
      </c>
      <c r="EX36" s="79">
        <v>0</v>
      </c>
      <c r="EY36" s="78">
        <v>300</v>
      </c>
      <c r="EZ36" s="78">
        <v>0</v>
      </c>
      <c r="FA36" s="78">
        <v>17749</v>
      </c>
      <c r="FB36" s="78">
        <v>-396347</v>
      </c>
      <c r="FC36" s="59">
        <v>0</v>
      </c>
      <c r="FD36" s="78">
        <v>0</v>
      </c>
      <c r="FE36" s="78">
        <v>0</v>
      </c>
      <c r="FF36" s="78">
        <v>0</v>
      </c>
      <c r="FG36" s="78">
        <v>0</v>
      </c>
      <c r="FH36" s="78">
        <v>0</v>
      </c>
      <c r="FI36" s="59">
        <v>0</v>
      </c>
      <c r="FJ36" s="78">
        <v>0</v>
      </c>
      <c r="FK36" s="59">
        <v>0</v>
      </c>
      <c r="FL36" s="59">
        <v>0</v>
      </c>
      <c r="FM36" s="78">
        <v>0</v>
      </c>
      <c r="FN36" s="59">
        <v>0</v>
      </c>
      <c r="FO36" s="78">
        <v>0</v>
      </c>
      <c r="FP36" s="78">
        <v>0</v>
      </c>
      <c r="FQ36" s="59">
        <v>0</v>
      </c>
      <c r="FR36" s="73">
        <v>-66833.272500003368</v>
      </c>
      <c r="FS36" s="73">
        <v>0</v>
      </c>
      <c r="FT36" s="73">
        <v>-66833.272500003368</v>
      </c>
      <c r="FU36" s="73">
        <v>0</v>
      </c>
      <c r="FV36" s="73">
        <f t="shared" si="2"/>
        <v>50342.86</v>
      </c>
      <c r="FW36" s="74">
        <v>0</v>
      </c>
      <c r="FX36" s="73">
        <v>50342.86</v>
      </c>
      <c r="FY36" s="73">
        <v>0</v>
      </c>
      <c r="FZ36" s="73">
        <v>0</v>
      </c>
      <c r="GA36" s="73">
        <v>0</v>
      </c>
      <c r="GB36" s="73">
        <v>0</v>
      </c>
      <c r="GC36" s="80">
        <v>1375540</v>
      </c>
      <c r="GD36" s="37">
        <f t="shared" si="3"/>
        <v>0</v>
      </c>
      <c r="GE36" s="37">
        <f>+FT36-FX36</f>
        <v>-117176.13250000337</v>
      </c>
      <c r="GF36" s="50">
        <f t="shared" si="4"/>
        <v>1375539.9999999984</v>
      </c>
      <c r="GG36" s="80">
        <v>1375540</v>
      </c>
      <c r="GH36" s="37">
        <f t="shared" si="0"/>
        <v>1442373.2725000018</v>
      </c>
      <c r="GI36" s="37">
        <f t="shared" si="5"/>
        <v>0</v>
      </c>
      <c r="GJ36" s="40" t="s">
        <v>334</v>
      </c>
      <c r="GK36" s="40" t="s">
        <v>81</v>
      </c>
      <c r="GL36">
        <v>1523991.4000000006</v>
      </c>
      <c r="GM36" s="37">
        <f t="shared" si="6"/>
        <v>-148451.40000000224</v>
      </c>
      <c r="GN36">
        <v>1604938</v>
      </c>
      <c r="GO36" s="37">
        <f t="shared" si="7"/>
        <v>-162564.72749999817</v>
      </c>
      <c r="GQ36">
        <v>1523991.3999999994</v>
      </c>
      <c r="GR36" s="37">
        <f t="shared" si="8"/>
        <v>-148451.40000000107</v>
      </c>
    </row>
    <row r="37" spans="1:203" ht="15" x14ac:dyDescent="0.25">
      <c r="A37" s="60" t="s">
        <v>335</v>
      </c>
      <c r="B37" s="60" t="s">
        <v>82</v>
      </c>
      <c r="C37" s="73">
        <v>1083415.7799999991</v>
      </c>
      <c r="D37" s="73">
        <v>0</v>
      </c>
      <c r="E37" s="73">
        <v>0</v>
      </c>
      <c r="F37" s="73">
        <v>0</v>
      </c>
      <c r="G37" s="73">
        <v>48772.359999999993</v>
      </c>
      <c r="H37" s="73">
        <v>24.6099999999999</v>
      </c>
      <c r="I37" s="73">
        <v>463565.31999999989</v>
      </c>
      <c r="J37" s="73">
        <v>0</v>
      </c>
      <c r="K37" s="73">
        <v>0</v>
      </c>
      <c r="L37" s="73">
        <v>27840.75999999998</v>
      </c>
      <c r="M37" s="73">
        <v>0</v>
      </c>
      <c r="N37" s="73">
        <v>50496.739999999911</v>
      </c>
      <c r="O37" s="73">
        <v>0</v>
      </c>
      <c r="P37" s="73">
        <v>1618.6199999999899</v>
      </c>
      <c r="Q37" s="73">
        <v>20598.910000000003</v>
      </c>
      <c r="R37" s="73">
        <v>0</v>
      </c>
      <c r="S37" s="73">
        <v>34182.109999999986</v>
      </c>
      <c r="T37" s="73">
        <v>24231.899999999889</v>
      </c>
      <c r="U37" s="73">
        <v>2275.44</v>
      </c>
      <c r="V37" s="73">
        <v>66038.92</v>
      </c>
      <c r="W37" s="73">
        <v>47598.0899999998</v>
      </c>
      <c r="X37" s="73">
        <v>0</v>
      </c>
      <c r="Y37" s="73">
        <v>31212.039999999892</v>
      </c>
      <c r="Z37" s="73">
        <v>7769.9399999999896</v>
      </c>
      <c r="AA37" s="73">
        <v>0</v>
      </c>
      <c r="AB37" s="73">
        <v>407.06999999999903</v>
      </c>
      <c r="AC37" s="73">
        <v>0</v>
      </c>
      <c r="AD37" s="73">
        <v>23470.02</v>
      </c>
      <c r="AE37" s="73">
        <v>5127.99999999999</v>
      </c>
      <c r="AF37" s="73">
        <v>0</v>
      </c>
      <c r="AG37" s="73">
        <v>3000.36</v>
      </c>
      <c r="AH37" s="73">
        <v>0</v>
      </c>
      <c r="AI37" s="73">
        <v>3664.42</v>
      </c>
      <c r="AJ37" s="73">
        <v>0</v>
      </c>
      <c r="AK37" s="73">
        <v>0</v>
      </c>
      <c r="AL37" s="73">
        <v>15829.5</v>
      </c>
      <c r="AM37" s="73">
        <v>1380</v>
      </c>
      <c r="AN37" s="73">
        <v>11983.17</v>
      </c>
      <c r="AO37" s="73">
        <v>22766.0999999999</v>
      </c>
      <c r="AP37" s="73">
        <v>0</v>
      </c>
      <c r="AQ37" s="73">
        <v>65</v>
      </c>
      <c r="AR37" s="73">
        <v>0</v>
      </c>
      <c r="AS37" s="73">
        <v>15529.8</v>
      </c>
      <c r="AT37" s="73">
        <v>-14530.913735543814</v>
      </c>
      <c r="AU37" s="73">
        <v>0</v>
      </c>
      <c r="AV37" s="73">
        <v>-37894.11</v>
      </c>
      <c r="AW37" s="73">
        <v>-15210.92</v>
      </c>
      <c r="AX37" s="73">
        <v>-9579.3199999999906</v>
      </c>
      <c r="AY37" s="74">
        <v>-256333.91626445614</v>
      </c>
      <c r="AZ37" s="73">
        <v>0</v>
      </c>
      <c r="BA37" s="73">
        <v>0</v>
      </c>
      <c r="BB37" s="73">
        <v>-7427.1099999999897</v>
      </c>
      <c r="BC37" s="73">
        <v>0</v>
      </c>
      <c r="BD37" s="73">
        <v>0</v>
      </c>
      <c r="BE37" s="73">
        <v>0</v>
      </c>
      <c r="BF37" s="73">
        <v>-86968.69</v>
      </c>
      <c r="BG37" s="73">
        <v>0</v>
      </c>
      <c r="BH37" s="73">
        <v>0</v>
      </c>
      <c r="BI37" s="73">
        <v>0</v>
      </c>
      <c r="BJ37" s="73">
        <v>0</v>
      </c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60"/>
      <c r="BW37" s="60"/>
      <c r="BX37" s="59"/>
      <c r="BY37" s="59"/>
      <c r="BZ37" s="59"/>
      <c r="CA37" s="59"/>
      <c r="CB37" s="59"/>
      <c r="CC37" s="59"/>
      <c r="CD37" s="59"/>
      <c r="CE37" s="59"/>
      <c r="CF37" s="73">
        <v>0</v>
      </c>
      <c r="CG37" s="59"/>
      <c r="CH37" s="59"/>
      <c r="CI37" s="59"/>
      <c r="CJ37" s="59"/>
      <c r="CK37" s="59"/>
      <c r="CL37" s="59"/>
      <c r="CM37" s="59"/>
      <c r="CN37" s="59"/>
      <c r="CO37" s="59"/>
      <c r="CP37" s="75">
        <f t="shared" si="1"/>
        <v>1584920</v>
      </c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78">
        <v>1090689</v>
      </c>
      <c r="DL37" s="78">
        <v>0</v>
      </c>
      <c r="DM37" s="78">
        <v>0</v>
      </c>
      <c r="DN37" s="78">
        <v>0</v>
      </c>
      <c r="DO37" s="78">
        <v>37998</v>
      </c>
      <c r="DP37" s="78">
        <v>0</v>
      </c>
      <c r="DQ37" s="78">
        <v>505954</v>
      </c>
      <c r="DR37" s="78">
        <v>0</v>
      </c>
      <c r="DS37" s="78">
        <v>0</v>
      </c>
      <c r="DT37" s="78">
        <v>29388</v>
      </c>
      <c r="DU37" s="78">
        <v>0</v>
      </c>
      <c r="DV37" s="78">
        <v>50892</v>
      </c>
      <c r="DW37" s="59">
        <v>0</v>
      </c>
      <c r="DX37" s="78">
        <v>6105</v>
      </c>
      <c r="DY37" s="78">
        <v>9600</v>
      </c>
      <c r="DZ37" s="78">
        <v>7350</v>
      </c>
      <c r="EA37" s="78">
        <v>32705</v>
      </c>
      <c r="EB37" s="78">
        <v>20144</v>
      </c>
      <c r="EC37" s="78">
        <v>2275</v>
      </c>
      <c r="ED37" s="78">
        <v>67758</v>
      </c>
      <c r="EE37" s="78">
        <v>49065</v>
      </c>
      <c r="EF37" s="78">
        <v>0</v>
      </c>
      <c r="EG37" s="78">
        <v>36740</v>
      </c>
      <c r="EH37" s="78">
        <v>7136</v>
      </c>
      <c r="EI37" s="78">
        <v>0</v>
      </c>
      <c r="EJ37" s="78">
        <v>0</v>
      </c>
      <c r="EK37" s="78">
        <v>0</v>
      </c>
      <c r="EL37" s="78">
        <v>25000</v>
      </c>
      <c r="EM37" s="78">
        <v>4150</v>
      </c>
      <c r="EN37" s="78">
        <v>0</v>
      </c>
      <c r="EO37" s="78">
        <v>3120</v>
      </c>
      <c r="EP37" s="105">
        <v>-238356.30999999819</v>
      </c>
      <c r="EQ37" s="78">
        <v>3200</v>
      </c>
      <c r="ER37" s="59">
        <v>0</v>
      </c>
      <c r="ES37" s="78">
        <v>0</v>
      </c>
      <c r="ET37" s="78">
        <v>2550</v>
      </c>
      <c r="EU37" s="78">
        <v>2400</v>
      </c>
      <c r="EV37" s="78">
        <v>16200</v>
      </c>
      <c r="EW37" s="78">
        <v>14116</v>
      </c>
      <c r="EX37" s="79">
        <v>0</v>
      </c>
      <c r="EY37" s="78">
        <v>0</v>
      </c>
      <c r="EZ37" s="78">
        <v>0</v>
      </c>
      <c r="FA37" s="78">
        <v>16578</v>
      </c>
      <c r="FB37" s="78">
        <v>-173628</v>
      </c>
      <c r="FC37" s="59">
        <v>0</v>
      </c>
      <c r="FD37" s="78">
        <v>-4335</v>
      </c>
      <c r="FE37" s="78">
        <v>-22621</v>
      </c>
      <c r="FF37" s="78">
        <v>0</v>
      </c>
      <c r="FG37" s="78">
        <v>0</v>
      </c>
      <c r="FH37" s="78">
        <v>0</v>
      </c>
      <c r="FI37" s="59">
        <v>0</v>
      </c>
      <c r="FJ37" s="78">
        <v>-1250</v>
      </c>
      <c r="FK37" s="59">
        <v>0</v>
      </c>
      <c r="FL37" s="59">
        <v>0</v>
      </c>
      <c r="FM37" s="78">
        <v>0</v>
      </c>
      <c r="FN37" s="59">
        <v>0</v>
      </c>
      <c r="FO37" s="78">
        <v>0</v>
      </c>
      <c r="FP37" s="78">
        <v>0</v>
      </c>
      <c r="FQ37" s="59">
        <v>0</v>
      </c>
      <c r="FR37" s="73">
        <v>-16002.690000003582</v>
      </c>
      <c r="FS37" s="73">
        <v>0</v>
      </c>
      <c r="FT37" s="73">
        <v>-16002.690000003582</v>
      </c>
      <c r="FU37" s="73">
        <v>0</v>
      </c>
      <c r="FV37" s="73">
        <f t="shared" si="2"/>
        <v>70966</v>
      </c>
      <c r="FW37" s="74">
        <v>0</v>
      </c>
      <c r="FX37" s="73">
        <v>70966</v>
      </c>
      <c r="FY37" s="73">
        <v>0</v>
      </c>
      <c r="FZ37" s="73">
        <v>0</v>
      </c>
      <c r="GA37" s="73">
        <v>0</v>
      </c>
      <c r="GB37" s="73">
        <v>0</v>
      </c>
      <c r="GC37" s="80">
        <v>1584920</v>
      </c>
      <c r="GD37" s="37">
        <f t="shared" si="3"/>
        <v>0</v>
      </c>
      <c r="GF37" s="50">
        <f t="shared" si="4"/>
        <v>1584919.9999999981</v>
      </c>
      <c r="GG37" s="80">
        <v>1584920</v>
      </c>
      <c r="GH37" s="37">
        <f t="shared" si="0"/>
        <v>1600922.6900000018</v>
      </c>
      <c r="GI37" s="37">
        <f t="shared" si="5"/>
        <v>0</v>
      </c>
      <c r="GJ37" s="40" t="s">
        <v>335</v>
      </c>
      <c r="GK37" s="40" t="s">
        <v>82</v>
      </c>
      <c r="GL37">
        <v>1321849.9999999995</v>
      </c>
      <c r="GM37" s="37">
        <f t="shared" si="6"/>
        <v>263069.9999999986</v>
      </c>
      <c r="GN37">
        <v>1357414</v>
      </c>
      <c r="GO37" s="37">
        <f t="shared" si="7"/>
        <v>243508.69000000181</v>
      </c>
      <c r="GQ37">
        <v>1321849.9999999998</v>
      </c>
      <c r="GR37" s="37">
        <f t="shared" si="8"/>
        <v>263069.99999999837</v>
      </c>
    </row>
    <row r="38" spans="1:203" ht="15" x14ac:dyDescent="0.25">
      <c r="A38" s="60" t="s">
        <v>336</v>
      </c>
      <c r="B38" s="60" t="s">
        <v>83</v>
      </c>
      <c r="C38" s="73">
        <v>951164.53999999911</v>
      </c>
      <c r="D38" s="73">
        <v>0</v>
      </c>
      <c r="E38" s="73">
        <v>133083.85</v>
      </c>
      <c r="F38" s="73">
        <v>0</v>
      </c>
      <c r="G38" s="73">
        <v>204447.88999999978</v>
      </c>
      <c r="H38" s="73">
        <v>269631.09999999998</v>
      </c>
      <c r="I38" s="73">
        <v>234716.36000000002</v>
      </c>
      <c r="J38" s="73">
        <v>0</v>
      </c>
      <c r="K38" s="73">
        <v>0</v>
      </c>
      <c r="L38" s="73">
        <v>10351.42</v>
      </c>
      <c r="M38" s="73">
        <v>0</v>
      </c>
      <c r="N38" s="73">
        <v>52117.250000000007</v>
      </c>
      <c r="O38" s="73">
        <v>0</v>
      </c>
      <c r="P38" s="73">
        <v>37561.919999999991</v>
      </c>
      <c r="Q38" s="73">
        <v>17912.12999999999</v>
      </c>
      <c r="R38" s="73">
        <v>0</v>
      </c>
      <c r="S38" s="73">
        <v>31535.339999999989</v>
      </c>
      <c r="T38" s="73">
        <v>10377.649999999991</v>
      </c>
      <c r="U38" s="73">
        <v>3232.13</v>
      </c>
      <c r="V38" s="73">
        <v>68658.849999999977</v>
      </c>
      <c r="W38" s="73">
        <v>52353.58</v>
      </c>
      <c r="X38" s="73">
        <v>21266.25</v>
      </c>
      <c r="Y38" s="73">
        <v>89579.889999999898</v>
      </c>
      <c r="Z38" s="73">
        <v>3528.5599999999899</v>
      </c>
      <c r="AA38" s="73">
        <v>0</v>
      </c>
      <c r="AB38" s="73">
        <v>0</v>
      </c>
      <c r="AC38" s="73">
        <v>0</v>
      </c>
      <c r="AD38" s="73">
        <v>54730.58</v>
      </c>
      <c r="AE38" s="73">
        <v>20824.3999999999</v>
      </c>
      <c r="AF38" s="73">
        <v>0</v>
      </c>
      <c r="AG38" s="73">
        <v>704.40999999999894</v>
      </c>
      <c r="AH38" s="73">
        <v>0</v>
      </c>
      <c r="AI38" s="73">
        <v>2717.38</v>
      </c>
      <c r="AJ38" s="73">
        <v>0</v>
      </c>
      <c r="AK38" s="73">
        <v>0</v>
      </c>
      <c r="AL38" s="73">
        <v>7569.96</v>
      </c>
      <c r="AM38" s="73">
        <v>1261.94</v>
      </c>
      <c r="AN38" s="73">
        <v>1741</v>
      </c>
      <c r="AO38" s="73">
        <v>7392.71</v>
      </c>
      <c r="AP38" s="73">
        <v>0</v>
      </c>
      <c r="AQ38" s="73">
        <v>130</v>
      </c>
      <c r="AR38" s="73">
        <v>0</v>
      </c>
      <c r="AS38" s="73">
        <v>17548.709999999901</v>
      </c>
      <c r="AT38" s="73">
        <v>-142763.07941078616</v>
      </c>
      <c r="AU38" s="73">
        <v>0</v>
      </c>
      <c r="AV38" s="73">
        <v>-74.549999999999898</v>
      </c>
      <c r="AW38" s="73">
        <v>0</v>
      </c>
      <c r="AX38" s="73">
        <v>-9855.3299999999908</v>
      </c>
      <c r="AY38" s="74">
        <v>-429780.57058921386</v>
      </c>
      <c r="AZ38" s="73">
        <v>0</v>
      </c>
      <c r="BA38" s="73">
        <v>0</v>
      </c>
      <c r="BB38" s="73">
        <v>-8453.9500000000007</v>
      </c>
      <c r="BC38" s="73">
        <v>0</v>
      </c>
      <c r="BD38" s="73">
        <v>0</v>
      </c>
      <c r="BE38" s="73">
        <v>0</v>
      </c>
      <c r="BF38" s="73">
        <v>-4932.3199999999897</v>
      </c>
      <c r="BG38" s="73">
        <v>0</v>
      </c>
      <c r="BH38" s="73">
        <v>0</v>
      </c>
      <c r="BI38" s="73">
        <v>0</v>
      </c>
      <c r="BJ38" s="73">
        <v>0</v>
      </c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60"/>
      <c r="BW38" s="60"/>
      <c r="BX38" s="59"/>
      <c r="BY38" s="59"/>
      <c r="BZ38" s="59"/>
      <c r="CA38" s="59"/>
      <c r="CB38" s="59"/>
      <c r="CC38" s="59"/>
      <c r="CD38" s="59"/>
      <c r="CE38" s="59"/>
      <c r="CF38" s="73">
        <v>21266.25</v>
      </c>
      <c r="CG38" s="59"/>
      <c r="CH38" s="59"/>
      <c r="CI38" s="59"/>
      <c r="CJ38" s="59"/>
      <c r="CK38" s="59"/>
      <c r="CL38" s="59"/>
      <c r="CM38" s="59"/>
      <c r="CN38" s="59"/>
      <c r="CO38" s="59"/>
      <c r="CP38" s="75">
        <f t="shared" si="1"/>
        <v>1689013.75</v>
      </c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78">
        <v>994189</v>
      </c>
      <c r="DL38" s="78">
        <v>138046</v>
      </c>
      <c r="DM38" s="78">
        <v>0</v>
      </c>
      <c r="DN38" s="78">
        <v>0</v>
      </c>
      <c r="DO38" s="78">
        <v>52152</v>
      </c>
      <c r="DP38" s="78">
        <v>349334</v>
      </c>
      <c r="DQ38" s="78">
        <v>207860</v>
      </c>
      <c r="DR38" s="78">
        <v>0</v>
      </c>
      <c r="DS38" s="78">
        <v>0</v>
      </c>
      <c r="DT38" s="78">
        <v>14841</v>
      </c>
      <c r="DU38" s="78">
        <v>0</v>
      </c>
      <c r="DV38" s="78">
        <v>63055</v>
      </c>
      <c r="DW38" s="59">
        <v>0</v>
      </c>
      <c r="DX38" s="78">
        <v>19270</v>
      </c>
      <c r="DY38" s="78">
        <v>20052</v>
      </c>
      <c r="DZ38" s="78">
        <v>7601</v>
      </c>
      <c r="EA38" s="78">
        <v>30326</v>
      </c>
      <c r="EB38" s="78">
        <v>12419</v>
      </c>
      <c r="EC38" s="78">
        <v>3465</v>
      </c>
      <c r="ED38" s="78">
        <v>71214</v>
      </c>
      <c r="EE38" s="78">
        <v>119468</v>
      </c>
      <c r="EF38" s="78">
        <v>21266.25</v>
      </c>
      <c r="EG38" s="78">
        <v>57474</v>
      </c>
      <c r="EH38" s="78">
        <v>7025</v>
      </c>
      <c r="EI38" s="78">
        <v>0</v>
      </c>
      <c r="EJ38" s="78">
        <v>0</v>
      </c>
      <c r="EK38" s="78">
        <v>0</v>
      </c>
      <c r="EL38" s="78">
        <v>50968</v>
      </c>
      <c r="EM38" s="78">
        <v>10779</v>
      </c>
      <c r="EN38" s="78">
        <v>0</v>
      </c>
      <c r="EO38" s="78">
        <v>1950</v>
      </c>
      <c r="EP38" s="105">
        <v>16925.972499995492</v>
      </c>
      <c r="EQ38" s="78">
        <v>6000</v>
      </c>
      <c r="ER38" s="59">
        <v>0</v>
      </c>
      <c r="ES38" s="78">
        <v>0</v>
      </c>
      <c r="ET38" s="78">
        <v>11900</v>
      </c>
      <c r="EU38" s="78">
        <v>1200</v>
      </c>
      <c r="EV38" s="78">
        <v>7450</v>
      </c>
      <c r="EW38" s="78">
        <v>6000</v>
      </c>
      <c r="EX38" s="79">
        <v>0</v>
      </c>
      <c r="EY38" s="78">
        <v>0</v>
      </c>
      <c r="EZ38" s="78">
        <v>0</v>
      </c>
      <c r="FA38" s="78">
        <v>17748</v>
      </c>
      <c r="FB38" s="78">
        <v>-412617</v>
      </c>
      <c r="FC38" s="59">
        <v>0</v>
      </c>
      <c r="FD38" s="78">
        <v>0</v>
      </c>
      <c r="FE38" s="78">
        <v>0</v>
      </c>
      <c r="FF38" s="78">
        <v>0</v>
      </c>
      <c r="FG38" s="78">
        <v>0</v>
      </c>
      <c r="FH38" s="78">
        <v>0</v>
      </c>
      <c r="FI38" s="59">
        <v>0</v>
      </c>
      <c r="FJ38" s="78">
        <v>-2500</v>
      </c>
      <c r="FK38" s="59">
        <v>0</v>
      </c>
      <c r="FL38" s="59">
        <v>0</v>
      </c>
      <c r="FM38" s="78">
        <v>0</v>
      </c>
      <c r="FN38" s="59">
        <v>0</v>
      </c>
      <c r="FO38" s="78">
        <v>0</v>
      </c>
      <c r="FP38" s="78">
        <v>0</v>
      </c>
      <c r="FQ38" s="59">
        <v>0</v>
      </c>
      <c r="FR38" s="73">
        <v>-194581.22249999709</v>
      </c>
      <c r="FS38" s="73">
        <v>0</v>
      </c>
      <c r="FT38" s="73">
        <v>-194581.22249999709</v>
      </c>
      <c r="FU38" s="73">
        <v>0</v>
      </c>
      <c r="FV38" s="73">
        <f t="shared" si="2"/>
        <v>-189648.9</v>
      </c>
      <c r="FW38" s="74">
        <v>0</v>
      </c>
      <c r="FX38" s="73">
        <v>-189648.9</v>
      </c>
      <c r="FY38" s="73">
        <v>0</v>
      </c>
      <c r="FZ38" s="73">
        <v>0</v>
      </c>
      <c r="GA38" s="73">
        <v>0</v>
      </c>
      <c r="GB38" s="73">
        <v>0</v>
      </c>
      <c r="GC38" s="80">
        <v>1710280</v>
      </c>
      <c r="GD38" s="37">
        <f t="shared" si="3"/>
        <v>0</v>
      </c>
      <c r="GF38" s="50">
        <f t="shared" si="4"/>
        <v>1710279.9999999984</v>
      </c>
      <c r="GG38" s="80">
        <v>1710280</v>
      </c>
      <c r="GH38" s="37">
        <f t="shared" si="0"/>
        <v>1904861.2224999955</v>
      </c>
      <c r="GI38" s="37">
        <f t="shared" si="5"/>
        <v>0</v>
      </c>
      <c r="GJ38" s="40" t="s">
        <v>336</v>
      </c>
      <c r="GK38" s="40" t="s">
        <v>83</v>
      </c>
      <c r="GL38">
        <v>1736201.1899999995</v>
      </c>
      <c r="GM38" s="37">
        <f t="shared" si="6"/>
        <v>-25921.190000001108</v>
      </c>
      <c r="GN38">
        <v>1792289</v>
      </c>
      <c r="GO38" s="37">
        <f t="shared" si="7"/>
        <v>112572.22249999549</v>
      </c>
      <c r="GQ38">
        <v>1736201.1900000002</v>
      </c>
      <c r="GR38" s="37">
        <f t="shared" si="8"/>
        <v>-25921.190000001807</v>
      </c>
    </row>
    <row r="39" spans="1:203" ht="15" x14ac:dyDescent="0.25">
      <c r="A39" s="60" t="s">
        <v>337</v>
      </c>
      <c r="B39" s="60" t="s">
        <v>84</v>
      </c>
      <c r="C39" s="73">
        <v>1248106.51</v>
      </c>
      <c r="D39" s="73">
        <v>0</v>
      </c>
      <c r="E39" s="73">
        <v>183328.6699999999</v>
      </c>
      <c r="F39" s="73">
        <v>0</v>
      </c>
      <c r="G39" s="73">
        <v>86999.179999999877</v>
      </c>
      <c r="H39" s="73">
        <v>131771.389999999</v>
      </c>
      <c r="I39" s="73">
        <v>505373.77999999991</v>
      </c>
      <c r="J39" s="73">
        <v>0</v>
      </c>
      <c r="K39" s="73">
        <v>0</v>
      </c>
      <c r="L39" s="73">
        <v>20658.34</v>
      </c>
      <c r="M39" s="73">
        <v>0</v>
      </c>
      <c r="N39" s="73">
        <v>75883.179999999993</v>
      </c>
      <c r="O39" s="73">
        <v>0</v>
      </c>
      <c r="P39" s="73">
        <v>20089.61</v>
      </c>
      <c r="Q39" s="73">
        <v>214728.90999999989</v>
      </c>
      <c r="R39" s="73">
        <v>0</v>
      </c>
      <c r="S39" s="73">
        <v>66160.189999999799</v>
      </c>
      <c r="T39" s="73">
        <v>10281.919999999998</v>
      </c>
      <c r="U39" s="73">
        <v>3681.6999999999898</v>
      </c>
      <c r="V39" s="73">
        <v>49727.159999999996</v>
      </c>
      <c r="W39" s="73">
        <v>94652.799999999799</v>
      </c>
      <c r="X39" s="73">
        <v>27549.82</v>
      </c>
      <c r="Y39" s="73">
        <v>28965.5999999999</v>
      </c>
      <c r="Z39" s="73">
        <v>7026.22</v>
      </c>
      <c r="AA39" s="73">
        <v>0</v>
      </c>
      <c r="AB39" s="73">
        <v>93.87</v>
      </c>
      <c r="AC39" s="73">
        <v>6779.67</v>
      </c>
      <c r="AD39" s="73">
        <v>20428.48</v>
      </c>
      <c r="AE39" s="73">
        <v>104.319999999999</v>
      </c>
      <c r="AF39" s="73">
        <v>0</v>
      </c>
      <c r="AG39" s="73">
        <v>3215.96</v>
      </c>
      <c r="AH39" s="73">
        <v>0</v>
      </c>
      <c r="AI39" s="73">
        <v>3238.1699999999892</v>
      </c>
      <c r="AJ39" s="73">
        <v>0</v>
      </c>
      <c r="AK39" s="73">
        <v>0</v>
      </c>
      <c r="AL39" s="73">
        <v>60892.97</v>
      </c>
      <c r="AM39" s="73">
        <v>1226.52</v>
      </c>
      <c r="AN39" s="73">
        <v>200</v>
      </c>
      <c r="AO39" s="73">
        <v>4924.2700000000004</v>
      </c>
      <c r="AP39" s="73">
        <v>0</v>
      </c>
      <c r="AQ39" s="73">
        <v>36037.809999999903</v>
      </c>
      <c r="AR39" s="73">
        <v>0</v>
      </c>
      <c r="AS39" s="73">
        <v>15859.55</v>
      </c>
      <c r="AT39" s="73">
        <v>-73695.545687381993</v>
      </c>
      <c r="AU39" s="73">
        <v>0</v>
      </c>
      <c r="AV39" s="73">
        <v>-62073.779999999897</v>
      </c>
      <c r="AW39" s="73">
        <v>-37949.959999999897</v>
      </c>
      <c r="AX39" s="73">
        <v>-144274.82</v>
      </c>
      <c r="AY39" s="74">
        <v>-391551.43431261805</v>
      </c>
      <c r="AZ39" s="73">
        <v>0</v>
      </c>
      <c r="BA39" s="73">
        <v>0</v>
      </c>
      <c r="BB39" s="73">
        <v>-18500</v>
      </c>
      <c r="BC39" s="73">
        <v>0</v>
      </c>
      <c r="BD39" s="73">
        <v>0</v>
      </c>
      <c r="BE39" s="73">
        <v>0</v>
      </c>
      <c r="BF39" s="73">
        <v>-64114.089999999902</v>
      </c>
      <c r="BG39" s="73">
        <v>0</v>
      </c>
      <c r="BH39" s="73">
        <v>0</v>
      </c>
      <c r="BI39" s="73">
        <v>-9976.94</v>
      </c>
      <c r="BJ39" s="73">
        <v>0</v>
      </c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60"/>
      <c r="BW39" s="60"/>
      <c r="BX39" s="59"/>
      <c r="BY39" s="59"/>
      <c r="BZ39" s="59"/>
      <c r="CA39" s="59"/>
      <c r="CB39" s="59"/>
      <c r="CC39" s="59"/>
      <c r="CD39" s="59"/>
      <c r="CE39" s="59"/>
      <c r="CF39" s="73">
        <v>27549.82</v>
      </c>
      <c r="CG39" s="59"/>
      <c r="CH39" s="59"/>
      <c r="CI39" s="59"/>
      <c r="CJ39" s="59"/>
      <c r="CK39" s="59"/>
      <c r="CL39" s="59"/>
      <c r="CM39" s="59"/>
      <c r="CN39" s="59"/>
      <c r="CO39" s="59"/>
      <c r="CP39" s="75">
        <f t="shared" si="1"/>
        <v>2098300.1800000002</v>
      </c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78">
        <v>1253595</v>
      </c>
      <c r="DL39" s="78">
        <v>0</v>
      </c>
      <c r="DM39" s="78">
        <v>201057</v>
      </c>
      <c r="DN39" s="78">
        <v>0</v>
      </c>
      <c r="DO39" s="78">
        <v>51157</v>
      </c>
      <c r="DP39" s="78">
        <v>133859</v>
      </c>
      <c r="DQ39" s="78">
        <v>513348</v>
      </c>
      <c r="DR39" s="78">
        <v>0</v>
      </c>
      <c r="DS39" s="78">
        <v>0</v>
      </c>
      <c r="DT39" s="78">
        <v>22425</v>
      </c>
      <c r="DU39" s="78">
        <v>0</v>
      </c>
      <c r="DV39" s="78">
        <v>80473</v>
      </c>
      <c r="DW39" s="59">
        <v>0</v>
      </c>
      <c r="DX39" s="78">
        <v>12089</v>
      </c>
      <c r="DY39" s="78">
        <v>59192</v>
      </c>
      <c r="DZ39" s="78">
        <v>0</v>
      </c>
      <c r="EA39" s="78">
        <v>77107</v>
      </c>
      <c r="EB39" s="78">
        <v>9641</v>
      </c>
      <c r="EC39" s="78">
        <v>3533</v>
      </c>
      <c r="ED39" s="78">
        <v>57453</v>
      </c>
      <c r="EE39" s="78">
        <v>61668</v>
      </c>
      <c r="EF39" s="78">
        <v>27549.82</v>
      </c>
      <c r="EG39" s="78">
        <v>31187</v>
      </c>
      <c r="EH39" s="78">
        <v>7700</v>
      </c>
      <c r="EI39" s="78">
        <v>0</v>
      </c>
      <c r="EJ39" s="78">
        <v>0</v>
      </c>
      <c r="EK39" s="78">
        <v>6740</v>
      </c>
      <c r="EL39" s="78">
        <v>30000</v>
      </c>
      <c r="EM39" s="78">
        <v>158</v>
      </c>
      <c r="EN39" s="78">
        <v>0</v>
      </c>
      <c r="EO39" s="78">
        <v>3885</v>
      </c>
      <c r="EP39" s="105">
        <v>1184.1199999991804</v>
      </c>
      <c r="EQ39" s="78">
        <v>6493</v>
      </c>
      <c r="ER39" s="59">
        <v>0</v>
      </c>
      <c r="ES39" s="78">
        <v>0</v>
      </c>
      <c r="ET39" s="78">
        <v>10000</v>
      </c>
      <c r="EU39" s="78">
        <v>1210</v>
      </c>
      <c r="EV39" s="78">
        <v>0</v>
      </c>
      <c r="EW39" s="78">
        <v>7000</v>
      </c>
      <c r="EX39" s="79">
        <v>0</v>
      </c>
      <c r="EY39" s="78">
        <v>25824</v>
      </c>
      <c r="EZ39" s="78">
        <v>0</v>
      </c>
      <c r="FA39" s="78">
        <v>17891</v>
      </c>
      <c r="FB39" s="78">
        <v>-331898</v>
      </c>
      <c r="FC39" s="59">
        <v>0</v>
      </c>
      <c r="FD39" s="78">
        <v>-10000</v>
      </c>
      <c r="FE39" s="78">
        <v>-31500</v>
      </c>
      <c r="FF39" s="78">
        <v>-117500</v>
      </c>
      <c r="FG39" s="78">
        <v>0</v>
      </c>
      <c r="FH39" s="78">
        <v>0</v>
      </c>
      <c r="FI39" s="59">
        <v>0</v>
      </c>
      <c r="FJ39" s="78">
        <v>-3000</v>
      </c>
      <c r="FK39" s="59">
        <v>0</v>
      </c>
      <c r="FL39" s="59">
        <v>0</v>
      </c>
      <c r="FM39" s="78">
        <v>0</v>
      </c>
      <c r="FN39" s="59">
        <v>0</v>
      </c>
      <c r="FO39" s="78">
        <v>0</v>
      </c>
      <c r="FP39" s="78">
        <v>-50</v>
      </c>
      <c r="FQ39" s="59">
        <v>0</v>
      </c>
      <c r="FR39" s="73">
        <v>-93620.940000000017</v>
      </c>
      <c r="FS39" s="73">
        <v>0</v>
      </c>
      <c r="FT39" s="73">
        <v>-93620.940000000017</v>
      </c>
      <c r="FU39" s="73">
        <v>0</v>
      </c>
      <c r="FV39" s="73">
        <f t="shared" si="2"/>
        <v>-29506.850000000006</v>
      </c>
      <c r="FW39" s="74">
        <v>0</v>
      </c>
      <c r="FX39" s="73">
        <v>-29506.850000000006</v>
      </c>
      <c r="FY39" s="73">
        <v>0</v>
      </c>
      <c r="FZ39" s="73">
        <v>0</v>
      </c>
      <c r="GA39" s="73">
        <v>0</v>
      </c>
      <c r="GB39" s="73">
        <v>0</v>
      </c>
      <c r="GC39" s="80">
        <v>2125850</v>
      </c>
      <c r="GD39" s="37">
        <f t="shared" si="3"/>
        <v>0</v>
      </c>
      <c r="GF39" s="50">
        <f t="shared" si="4"/>
        <v>2125849.9999999991</v>
      </c>
      <c r="GG39" s="80">
        <v>2125850</v>
      </c>
      <c r="GH39" s="37">
        <f t="shared" ref="GH39:GH71" si="9">SUM(DK39:FQ39)</f>
        <v>2219470.939999999</v>
      </c>
      <c r="GI39" s="37">
        <f t="shared" si="5"/>
        <v>0</v>
      </c>
      <c r="GJ39" s="40" t="s">
        <v>337</v>
      </c>
      <c r="GK39" s="40" t="s">
        <v>84</v>
      </c>
      <c r="GL39">
        <v>1862340.0000000009</v>
      </c>
      <c r="GM39" s="37">
        <f t="shared" si="6"/>
        <v>263509.99999999814</v>
      </c>
      <c r="GN39">
        <v>1862340</v>
      </c>
      <c r="GO39" s="37">
        <f t="shared" si="7"/>
        <v>357130.93999999901</v>
      </c>
      <c r="GQ39">
        <v>1862339.9999999998</v>
      </c>
      <c r="GR39" s="37">
        <f t="shared" si="8"/>
        <v>263509.9999999993</v>
      </c>
    </row>
    <row r="40" spans="1:203" ht="15" x14ac:dyDescent="0.25">
      <c r="A40" s="60" t="s">
        <v>338</v>
      </c>
      <c r="B40" s="60" t="s">
        <v>85</v>
      </c>
      <c r="C40" s="73">
        <v>1291763.159999999</v>
      </c>
      <c r="D40" s="73">
        <v>0</v>
      </c>
      <c r="E40" s="73">
        <v>0</v>
      </c>
      <c r="F40" s="73">
        <v>0</v>
      </c>
      <c r="G40" s="73">
        <v>41028.959999999875</v>
      </c>
      <c r="H40" s="73">
        <v>148103.52999999991</v>
      </c>
      <c r="I40" s="73">
        <v>194394.46999999988</v>
      </c>
      <c r="J40" s="73">
        <v>0</v>
      </c>
      <c r="K40" s="73">
        <v>0</v>
      </c>
      <c r="L40" s="73">
        <v>7009.8899999999994</v>
      </c>
      <c r="M40" s="73">
        <v>0</v>
      </c>
      <c r="N40" s="73">
        <v>51483.429999999993</v>
      </c>
      <c r="O40" s="73">
        <v>0</v>
      </c>
      <c r="P40" s="73">
        <v>6434.0599999999904</v>
      </c>
      <c r="Q40" s="73">
        <v>76795.780000000013</v>
      </c>
      <c r="R40" s="73">
        <v>0</v>
      </c>
      <c r="S40" s="73">
        <v>27303.669999999889</v>
      </c>
      <c r="T40" s="73">
        <v>8299.5499999999902</v>
      </c>
      <c r="U40" s="73">
        <v>2738.8299999999899</v>
      </c>
      <c r="V40" s="73">
        <v>52171.59</v>
      </c>
      <c r="W40" s="73">
        <v>38829.979999999901</v>
      </c>
      <c r="X40" s="73">
        <v>29960</v>
      </c>
      <c r="Y40" s="73">
        <v>21848.289999999892</v>
      </c>
      <c r="Z40" s="73">
        <v>13110.459999999901</v>
      </c>
      <c r="AA40" s="73">
        <v>0</v>
      </c>
      <c r="AB40" s="73">
        <v>16.489999999999899</v>
      </c>
      <c r="AC40" s="73">
        <v>0</v>
      </c>
      <c r="AD40" s="73">
        <v>24471.869999999901</v>
      </c>
      <c r="AE40" s="73">
        <v>0</v>
      </c>
      <c r="AF40" s="73">
        <v>0</v>
      </c>
      <c r="AG40" s="73">
        <v>2644.4700000000003</v>
      </c>
      <c r="AH40" s="73">
        <v>0</v>
      </c>
      <c r="AI40" s="73">
        <v>4517.7699999999886</v>
      </c>
      <c r="AJ40" s="73">
        <v>0</v>
      </c>
      <c r="AK40" s="73">
        <v>0</v>
      </c>
      <c r="AL40" s="73">
        <v>9210</v>
      </c>
      <c r="AM40" s="73">
        <v>996.12</v>
      </c>
      <c r="AN40" s="73">
        <v>1375</v>
      </c>
      <c r="AO40" s="73">
        <v>10248.92</v>
      </c>
      <c r="AP40" s="73">
        <v>0</v>
      </c>
      <c r="AQ40" s="73">
        <v>65</v>
      </c>
      <c r="AR40" s="73">
        <v>0</v>
      </c>
      <c r="AS40" s="73">
        <v>15833.88999999999</v>
      </c>
      <c r="AT40" s="73">
        <v>-10015.542363418383</v>
      </c>
      <c r="AU40" s="73">
        <v>0</v>
      </c>
      <c r="AV40" s="73">
        <v>-20953.72</v>
      </c>
      <c r="AW40" s="73">
        <v>-14860.549999999899</v>
      </c>
      <c r="AX40" s="73">
        <v>-85333.32</v>
      </c>
      <c r="AY40" s="74">
        <v>-234213.03763658163</v>
      </c>
      <c r="AZ40" s="73">
        <v>0</v>
      </c>
      <c r="BA40" s="73">
        <v>0</v>
      </c>
      <c r="BB40" s="73">
        <v>0</v>
      </c>
      <c r="BC40" s="73">
        <v>-1300.3900000000001</v>
      </c>
      <c r="BD40" s="73">
        <v>1300.3900000000001</v>
      </c>
      <c r="BE40" s="73">
        <v>-25781.360000000001</v>
      </c>
      <c r="BF40" s="73">
        <v>-73607.649999999907</v>
      </c>
      <c r="BG40" s="73">
        <v>0</v>
      </c>
      <c r="BH40" s="73">
        <v>0</v>
      </c>
      <c r="BI40" s="73">
        <v>0</v>
      </c>
      <c r="BJ40" s="73">
        <v>0</v>
      </c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60"/>
      <c r="BW40" s="60"/>
      <c r="BX40" s="59"/>
      <c r="BY40" s="59"/>
      <c r="BZ40" s="59"/>
      <c r="CA40" s="59"/>
      <c r="CB40" s="59"/>
      <c r="CC40" s="59"/>
      <c r="CD40" s="59"/>
      <c r="CE40" s="59"/>
      <c r="CF40" s="73">
        <v>29960</v>
      </c>
      <c r="CG40" s="59"/>
      <c r="CH40" s="59"/>
      <c r="CI40" s="59"/>
      <c r="CJ40" s="59"/>
      <c r="CK40" s="59"/>
      <c r="CL40" s="59"/>
      <c r="CM40" s="59"/>
      <c r="CN40" s="59"/>
      <c r="CO40" s="59"/>
      <c r="CP40" s="75">
        <f t="shared" si="1"/>
        <v>1585930</v>
      </c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78">
        <v>1160082</v>
      </c>
      <c r="DL40" s="78">
        <v>0</v>
      </c>
      <c r="DM40" s="78">
        <v>0</v>
      </c>
      <c r="DN40" s="78">
        <v>0</v>
      </c>
      <c r="DO40" s="78">
        <v>35514</v>
      </c>
      <c r="DP40" s="78">
        <v>137637</v>
      </c>
      <c r="DQ40" s="78">
        <v>220563</v>
      </c>
      <c r="DR40" s="78">
        <v>0</v>
      </c>
      <c r="DS40" s="78">
        <v>0</v>
      </c>
      <c r="DT40" s="78">
        <v>6945</v>
      </c>
      <c r="DU40" s="78">
        <v>0</v>
      </c>
      <c r="DV40" s="78">
        <v>49771</v>
      </c>
      <c r="DW40" s="59">
        <v>0</v>
      </c>
      <c r="DX40" s="78">
        <v>8681</v>
      </c>
      <c r="DY40" s="78">
        <v>46950</v>
      </c>
      <c r="DZ40" s="78">
        <v>3373</v>
      </c>
      <c r="EA40" s="78">
        <v>31813</v>
      </c>
      <c r="EB40" s="78">
        <v>8174</v>
      </c>
      <c r="EC40" s="78">
        <v>3337</v>
      </c>
      <c r="ED40" s="78">
        <v>52861</v>
      </c>
      <c r="EE40" s="78">
        <v>35737</v>
      </c>
      <c r="EF40" s="78">
        <v>29960</v>
      </c>
      <c r="EG40" s="78">
        <v>14719</v>
      </c>
      <c r="EH40" s="78">
        <v>7814</v>
      </c>
      <c r="EI40" s="78">
        <v>0</v>
      </c>
      <c r="EJ40" s="78">
        <v>0</v>
      </c>
      <c r="EK40" s="78">
        <v>0</v>
      </c>
      <c r="EL40" s="78">
        <v>20000</v>
      </c>
      <c r="EM40" s="78">
        <v>108</v>
      </c>
      <c r="EN40" s="78">
        <v>0</v>
      </c>
      <c r="EO40" s="78">
        <v>2163</v>
      </c>
      <c r="EP40" s="105">
        <v>25546.66500000027</v>
      </c>
      <c r="EQ40" s="78">
        <v>1946</v>
      </c>
      <c r="ER40" s="59">
        <v>0</v>
      </c>
      <c r="ES40" s="78">
        <v>0</v>
      </c>
      <c r="ET40" s="78">
        <v>2000</v>
      </c>
      <c r="EU40" s="78">
        <v>1100</v>
      </c>
      <c r="EV40" s="78">
        <v>1278</v>
      </c>
      <c r="EW40" s="78">
        <v>10269</v>
      </c>
      <c r="EX40" s="79">
        <v>0</v>
      </c>
      <c r="EY40" s="78">
        <v>0</v>
      </c>
      <c r="EZ40" s="78">
        <v>0</v>
      </c>
      <c r="FA40" s="78">
        <v>18377</v>
      </c>
      <c r="FB40" s="78">
        <v>-211714</v>
      </c>
      <c r="FC40" s="59">
        <v>0</v>
      </c>
      <c r="FD40" s="78">
        <v>-3000</v>
      </c>
      <c r="FE40" s="78">
        <v>-11000</v>
      </c>
      <c r="FF40" s="78">
        <v>0</v>
      </c>
      <c r="FG40" s="78">
        <v>0</v>
      </c>
      <c r="FH40" s="78">
        <v>0</v>
      </c>
      <c r="FI40" s="59">
        <v>0</v>
      </c>
      <c r="FJ40" s="78">
        <v>0</v>
      </c>
      <c r="FK40" s="59">
        <v>0</v>
      </c>
      <c r="FL40" s="59">
        <v>0</v>
      </c>
      <c r="FM40" s="78">
        <v>0</v>
      </c>
      <c r="FN40" s="59">
        <v>0</v>
      </c>
      <c r="FO40" s="78">
        <v>0</v>
      </c>
      <c r="FP40" s="78">
        <v>0</v>
      </c>
      <c r="FQ40" s="59">
        <v>0</v>
      </c>
      <c r="FR40" s="73">
        <v>-120210.48500000162</v>
      </c>
      <c r="FS40" s="73">
        <v>-25095.820000000003</v>
      </c>
      <c r="FT40" s="73">
        <v>-95114.665000001609</v>
      </c>
      <c r="FU40" s="73">
        <v>0</v>
      </c>
      <c r="FV40" s="73">
        <f t="shared" si="2"/>
        <v>-22121.859999999997</v>
      </c>
      <c r="FW40" s="74">
        <v>-614.85000000000218</v>
      </c>
      <c r="FX40" s="73">
        <v>-21507.009999999995</v>
      </c>
      <c r="FY40" s="73">
        <v>0</v>
      </c>
      <c r="FZ40" s="73">
        <v>0</v>
      </c>
      <c r="GA40" s="73">
        <v>0</v>
      </c>
      <c r="GB40" s="73">
        <v>0</v>
      </c>
      <c r="GC40" s="80">
        <v>1615890</v>
      </c>
      <c r="GD40" s="37">
        <f t="shared" si="3"/>
        <v>24480.97</v>
      </c>
      <c r="GF40" s="50">
        <f t="shared" si="4"/>
        <v>1615889.9999999986</v>
      </c>
      <c r="GG40" s="80">
        <v>1615890</v>
      </c>
      <c r="GH40" s="37">
        <f t="shared" si="9"/>
        <v>1711004.6650000003</v>
      </c>
      <c r="GI40" s="37">
        <f t="shared" si="5"/>
        <v>0</v>
      </c>
      <c r="GJ40" s="40" t="s">
        <v>338</v>
      </c>
      <c r="GK40" s="40" t="s">
        <v>85</v>
      </c>
      <c r="GL40">
        <v>1415936.7499999995</v>
      </c>
      <c r="GM40" s="37">
        <f t="shared" si="6"/>
        <v>199953.24999999907</v>
      </c>
      <c r="GN40">
        <v>1462513</v>
      </c>
      <c r="GO40" s="37">
        <f t="shared" si="7"/>
        <v>248491.66500000027</v>
      </c>
      <c r="GQ40">
        <v>1415936.7500000002</v>
      </c>
      <c r="GR40" s="37">
        <f t="shared" si="8"/>
        <v>199953.24999999837</v>
      </c>
    </row>
    <row r="41" spans="1:203" ht="15" x14ac:dyDescent="0.25">
      <c r="A41" s="60" t="s">
        <v>339</v>
      </c>
      <c r="B41" s="60" t="s">
        <v>135</v>
      </c>
      <c r="C41" s="73">
        <v>957044.16999999993</v>
      </c>
      <c r="D41" s="73">
        <v>0</v>
      </c>
      <c r="E41" s="73">
        <v>0</v>
      </c>
      <c r="F41" s="73">
        <v>0</v>
      </c>
      <c r="G41" s="73">
        <v>69961.759999999893</v>
      </c>
      <c r="H41" s="73">
        <v>47844.289999999884</v>
      </c>
      <c r="I41" s="73">
        <v>382641.12999999872</v>
      </c>
      <c r="J41" s="73">
        <v>0</v>
      </c>
      <c r="K41" s="73">
        <v>0</v>
      </c>
      <c r="L41" s="73">
        <v>14236.539999999899</v>
      </c>
      <c r="M41" s="73">
        <v>0</v>
      </c>
      <c r="N41" s="73">
        <v>50738.789999999986</v>
      </c>
      <c r="O41" s="73">
        <v>0</v>
      </c>
      <c r="P41" s="73">
        <v>9194.67</v>
      </c>
      <c r="Q41" s="73">
        <v>79386.559999999794</v>
      </c>
      <c r="R41" s="73">
        <v>10927.75</v>
      </c>
      <c r="S41" s="73">
        <v>33466.849999999991</v>
      </c>
      <c r="T41" s="73">
        <v>10445.769999999999</v>
      </c>
      <c r="U41" s="73">
        <v>4514.5299999999897</v>
      </c>
      <c r="V41" s="73">
        <v>59295.54</v>
      </c>
      <c r="W41" s="73">
        <v>45733.839999999902</v>
      </c>
      <c r="X41" s="73">
        <v>33972.5</v>
      </c>
      <c r="Y41" s="73">
        <v>26496.839999999898</v>
      </c>
      <c r="Z41" s="73">
        <v>9378.61</v>
      </c>
      <c r="AA41" s="73">
        <v>64.25</v>
      </c>
      <c r="AB41" s="73">
        <v>200.09</v>
      </c>
      <c r="AC41" s="73">
        <v>0</v>
      </c>
      <c r="AD41" s="73">
        <v>14131.04</v>
      </c>
      <c r="AE41" s="73">
        <v>2590.96</v>
      </c>
      <c r="AF41" s="73">
        <v>0</v>
      </c>
      <c r="AG41" s="73">
        <v>1724.8199999999899</v>
      </c>
      <c r="AH41" s="73">
        <v>0</v>
      </c>
      <c r="AI41" s="73">
        <v>3263.7199999999889</v>
      </c>
      <c r="AJ41" s="73">
        <v>0</v>
      </c>
      <c r="AK41" s="73">
        <v>0</v>
      </c>
      <c r="AL41" s="73">
        <v>0</v>
      </c>
      <c r="AM41" s="73">
        <v>1437.3299999999899</v>
      </c>
      <c r="AN41" s="73">
        <v>15297.04999999999</v>
      </c>
      <c r="AO41" s="73">
        <v>25613.73</v>
      </c>
      <c r="AP41" s="73">
        <v>0</v>
      </c>
      <c r="AQ41" s="73">
        <v>0</v>
      </c>
      <c r="AR41" s="73">
        <v>0</v>
      </c>
      <c r="AS41" s="73">
        <v>14158.989999999991</v>
      </c>
      <c r="AT41" s="73">
        <v>-53567.718844036281</v>
      </c>
      <c r="AU41" s="73">
        <v>0</v>
      </c>
      <c r="AV41" s="73">
        <v>-5447.75</v>
      </c>
      <c r="AW41" s="73">
        <v>-5222.88</v>
      </c>
      <c r="AX41" s="73">
        <v>-55779.79</v>
      </c>
      <c r="AY41" s="74">
        <v>-443880.01115596271</v>
      </c>
      <c r="AZ41" s="73">
        <v>0</v>
      </c>
      <c r="BA41" s="73">
        <v>0</v>
      </c>
      <c r="BB41" s="73">
        <v>-1250</v>
      </c>
      <c r="BC41" s="73">
        <v>0</v>
      </c>
      <c r="BD41" s="73">
        <v>0</v>
      </c>
      <c r="BE41" s="73">
        <v>0</v>
      </c>
      <c r="BF41" s="73">
        <v>-63913.97</v>
      </c>
      <c r="BG41" s="73">
        <v>0</v>
      </c>
      <c r="BH41" s="73">
        <v>0</v>
      </c>
      <c r="BI41" s="73">
        <v>0</v>
      </c>
      <c r="BJ41" s="73">
        <v>0</v>
      </c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60"/>
      <c r="BW41" s="60"/>
      <c r="BX41" s="59"/>
      <c r="BY41" s="59"/>
      <c r="BZ41" s="59"/>
      <c r="CA41" s="59"/>
      <c r="CB41" s="59"/>
      <c r="CC41" s="59"/>
      <c r="CD41" s="59"/>
      <c r="CE41" s="59"/>
      <c r="CF41" s="73">
        <v>33972.5</v>
      </c>
      <c r="CG41" s="59"/>
      <c r="CH41" s="59"/>
      <c r="CI41" s="59"/>
      <c r="CJ41" s="59"/>
      <c r="CK41" s="59"/>
      <c r="CL41" s="59"/>
      <c r="CM41" s="59"/>
      <c r="CN41" s="59"/>
      <c r="CO41" s="59"/>
      <c r="CP41" s="75">
        <f>+GC41-BZ41-CF41</f>
        <v>1260727.5</v>
      </c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78">
        <v>914657</v>
      </c>
      <c r="DL41" s="78">
        <v>0</v>
      </c>
      <c r="DM41" s="78">
        <v>0</v>
      </c>
      <c r="DN41" s="78">
        <v>0</v>
      </c>
      <c r="DO41" s="78">
        <v>35264</v>
      </c>
      <c r="DP41" s="78">
        <v>50383</v>
      </c>
      <c r="DQ41" s="78">
        <v>403904</v>
      </c>
      <c r="DR41" s="78">
        <v>0</v>
      </c>
      <c r="DS41" s="78">
        <v>0</v>
      </c>
      <c r="DT41" s="78">
        <v>13012</v>
      </c>
      <c r="DU41" s="78">
        <v>0</v>
      </c>
      <c r="DV41" s="78">
        <v>53285</v>
      </c>
      <c r="DW41" s="59">
        <v>0</v>
      </c>
      <c r="DX41" s="78">
        <v>6649</v>
      </c>
      <c r="DY41" s="78">
        <v>33057</v>
      </c>
      <c r="DZ41" s="78">
        <v>7340</v>
      </c>
      <c r="EA41" s="78">
        <v>41623</v>
      </c>
      <c r="EB41" s="78">
        <v>9064</v>
      </c>
      <c r="EC41" s="78">
        <v>2936</v>
      </c>
      <c r="ED41" s="78">
        <v>57948</v>
      </c>
      <c r="EE41" s="78">
        <v>55675</v>
      </c>
      <c r="EF41" s="78">
        <v>33972.5</v>
      </c>
      <c r="EG41" s="78">
        <v>29566</v>
      </c>
      <c r="EH41" s="78">
        <v>8754</v>
      </c>
      <c r="EI41" s="78">
        <v>1869</v>
      </c>
      <c r="EJ41" s="78">
        <v>200</v>
      </c>
      <c r="EK41" s="78">
        <v>0</v>
      </c>
      <c r="EL41" s="78">
        <v>15000</v>
      </c>
      <c r="EM41" s="78">
        <v>110</v>
      </c>
      <c r="EN41" s="78">
        <v>0</v>
      </c>
      <c r="EO41" s="78">
        <v>3308</v>
      </c>
      <c r="EP41" s="105">
        <v>1540.0349999985192</v>
      </c>
      <c r="EQ41" s="78">
        <v>6065</v>
      </c>
      <c r="ER41" s="59">
        <v>0</v>
      </c>
      <c r="ES41" s="78">
        <v>0</v>
      </c>
      <c r="ET41" s="78">
        <v>2000</v>
      </c>
      <c r="EU41" s="78">
        <v>1733</v>
      </c>
      <c r="EV41" s="78">
        <v>16363</v>
      </c>
      <c r="EW41" s="78">
        <v>33096</v>
      </c>
      <c r="EX41" s="79">
        <v>0</v>
      </c>
      <c r="EY41" s="78">
        <v>0</v>
      </c>
      <c r="EZ41" s="78">
        <v>0</v>
      </c>
      <c r="FA41" s="78">
        <v>15208</v>
      </c>
      <c r="FB41" s="78">
        <v>-409010</v>
      </c>
      <c r="FC41" s="59">
        <v>0</v>
      </c>
      <c r="FD41" s="78">
        <v>0</v>
      </c>
      <c r="FE41" s="78">
        <v>-3970</v>
      </c>
      <c r="FF41" s="78">
        <v>-34008</v>
      </c>
      <c r="FG41" s="78">
        <v>0</v>
      </c>
      <c r="FH41" s="78">
        <v>0</v>
      </c>
      <c r="FI41" s="59">
        <v>0</v>
      </c>
      <c r="FJ41" s="78">
        <v>0</v>
      </c>
      <c r="FK41" s="59">
        <v>0</v>
      </c>
      <c r="FL41" s="59">
        <v>0</v>
      </c>
      <c r="FM41" s="78">
        <v>0</v>
      </c>
      <c r="FN41" s="59">
        <v>0</v>
      </c>
      <c r="FO41" s="78">
        <v>0</v>
      </c>
      <c r="FP41" s="78">
        <v>0</v>
      </c>
      <c r="FQ41" s="59">
        <v>0</v>
      </c>
      <c r="FR41" s="73">
        <v>-111893.53499999932</v>
      </c>
      <c r="FS41" s="73">
        <v>0</v>
      </c>
      <c r="FT41" s="73">
        <v>-111893.53499999932</v>
      </c>
      <c r="FU41" s="73">
        <v>0</v>
      </c>
      <c r="FV41" s="73">
        <f t="shared" si="2"/>
        <v>-47979.56</v>
      </c>
      <c r="FW41" s="74">
        <v>0</v>
      </c>
      <c r="FX41" s="73">
        <v>-47979.56</v>
      </c>
      <c r="FY41" s="73">
        <v>0</v>
      </c>
      <c r="FZ41" s="73">
        <v>0</v>
      </c>
      <c r="GA41" s="73">
        <v>0</v>
      </c>
      <c r="GB41" s="73">
        <v>0</v>
      </c>
      <c r="GC41" s="80">
        <v>1294700</v>
      </c>
      <c r="GD41" s="37">
        <f t="shared" si="3"/>
        <v>0</v>
      </c>
      <c r="GF41" s="50">
        <f t="shared" si="4"/>
        <v>1294699.9999999993</v>
      </c>
      <c r="GG41" s="80">
        <v>1294700</v>
      </c>
      <c r="GH41" s="37">
        <f t="shared" si="9"/>
        <v>1406593.5349999985</v>
      </c>
      <c r="GI41" s="37">
        <f t="shared" si="5"/>
        <v>0</v>
      </c>
      <c r="GJ41" s="40" t="s">
        <v>339</v>
      </c>
      <c r="GK41" s="40" t="s">
        <v>135</v>
      </c>
      <c r="GL41">
        <v>1339431.8999999992</v>
      </c>
      <c r="GM41" s="37">
        <f t="shared" si="6"/>
        <v>-44731.899999999907</v>
      </c>
      <c r="GN41">
        <v>1383897</v>
      </c>
      <c r="GO41" s="37">
        <f t="shared" si="7"/>
        <v>22696.534999998519</v>
      </c>
      <c r="GQ41">
        <v>1339431.8999999994</v>
      </c>
      <c r="GR41" s="37">
        <f t="shared" si="8"/>
        <v>-44731.90000000014</v>
      </c>
    </row>
    <row r="42" spans="1:203" ht="15" x14ac:dyDescent="0.25">
      <c r="A42" s="60" t="s">
        <v>340</v>
      </c>
      <c r="B42" s="60" t="s">
        <v>86</v>
      </c>
      <c r="C42" s="73">
        <v>616023.85</v>
      </c>
      <c r="D42" s="73">
        <v>0</v>
      </c>
      <c r="E42" s="73">
        <v>0</v>
      </c>
      <c r="F42" s="73">
        <v>0</v>
      </c>
      <c r="G42" s="73">
        <v>61565.299999999988</v>
      </c>
      <c r="H42" s="73">
        <v>0</v>
      </c>
      <c r="I42" s="73">
        <v>331359.58999999991</v>
      </c>
      <c r="J42" s="73">
        <v>0</v>
      </c>
      <c r="K42" s="73">
        <v>0</v>
      </c>
      <c r="L42" s="73">
        <v>10095.599999999989</v>
      </c>
      <c r="M42" s="73">
        <v>0</v>
      </c>
      <c r="N42" s="73">
        <v>36079.07999999998</v>
      </c>
      <c r="O42" s="73">
        <v>0</v>
      </c>
      <c r="P42" s="73">
        <v>7124.56</v>
      </c>
      <c r="Q42" s="73">
        <v>96261.069999999876</v>
      </c>
      <c r="R42" s="73">
        <v>9031.2000000000007</v>
      </c>
      <c r="S42" s="73">
        <v>17295.059999999998</v>
      </c>
      <c r="T42" s="73">
        <v>12398.699999999992</v>
      </c>
      <c r="U42" s="73">
        <v>1197.74</v>
      </c>
      <c r="V42" s="73">
        <v>31160.739999999991</v>
      </c>
      <c r="W42" s="73">
        <v>42417.75</v>
      </c>
      <c r="X42" s="73">
        <v>22603.75</v>
      </c>
      <c r="Y42" s="73">
        <v>19957.889999999992</v>
      </c>
      <c r="Z42" s="73">
        <v>5310.88</v>
      </c>
      <c r="AA42" s="73">
        <v>6370</v>
      </c>
      <c r="AB42" s="73">
        <v>0</v>
      </c>
      <c r="AC42" s="73">
        <v>0</v>
      </c>
      <c r="AD42" s="73">
        <v>29094.33</v>
      </c>
      <c r="AE42" s="73">
        <v>0</v>
      </c>
      <c r="AF42" s="73">
        <v>0</v>
      </c>
      <c r="AG42" s="73">
        <v>923.40999999999894</v>
      </c>
      <c r="AH42" s="73">
        <v>0</v>
      </c>
      <c r="AI42" s="73">
        <v>1491.88</v>
      </c>
      <c r="AJ42" s="73">
        <v>0</v>
      </c>
      <c r="AK42" s="73">
        <v>0</v>
      </c>
      <c r="AL42" s="73">
        <v>16097</v>
      </c>
      <c r="AM42" s="73">
        <v>1355.14</v>
      </c>
      <c r="AN42" s="73">
        <v>6944.96</v>
      </c>
      <c r="AO42" s="73">
        <v>10757.87</v>
      </c>
      <c r="AP42" s="73">
        <v>0</v>
      </c>
      <c r="AQ42" s="73">
        <v>0</v>
      </c>
      <c r="AR42" s="73">
        <v>0</v>
      </c>
      <c r="AS42" s="73">
        <v>13267.589999999989</v>
      </c>
      <c r="AT42" s="73">
        <v>-69557.043704576965</v>
      </c>
      <c r="AU42" s="73">
        <v>0</v>
      </c>
      <c r="AV42" s="73">
        <v>-100</v>
      </c>
      <c r="AW42" s="73">
        <v>0</v>
      </c>
      <c r="AX42" s="73">
        <v>-16938</v>
      </c>
      <c r="AY42" s="74">
        <v>-247132.29629542294</v>
      </c>
      <c r="AZ42" s="73">
        <v>0</v>
      </c>
      <c r="BA42" s="73">
        <v>0</v>
      </c>
      <c r="BB42" s="73">
        <v>-236.84</v>
      </c>
      <c r="BC42" s="73">
        <v>0</v>
      </c>
      <c r="BD42" s="73">
        <v>0</v>
      </c>
      <c r="BE42" s="73">
        <v>0</v>
      </c>
      <c r="BF42" s="73">
        <v>-24080.7599999999</v>
      </c>
      <c r="BG42" s="73">
        <v>0</v>
      </c>
      <c r="BH42" s="73">
        <v>0</v>
      </c>
      <c r="BI42" s="73">
        <v>0</v>
      </c>
      <c r="BJ42" s="73">
        <v>0</v>
      </c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60"/>
      <c r="BW42" s="60"/>
      <c r="BX42" s="59"/>
      <c r="BY42" s="59"/>
      <c r="BZ42" s="59"/>
      <c r="CA42" s="59"/>
      <c r="CB42" s="59"/>
      <c r="CC42" s="59"/>
      <c r="CD42" s="59"/>
      <c r="CE42" s="59"/>
      <c r="CF42" s="73">
        <v>22603.75</v>
      </c>
      <c r="CG42" s="59"/>
      <c r="CH42" s="59"/>
      <c r="CI42" s="59"/>
      <c r="CJ42" s="59"/>
      <c r="CK42" s="59"/>
      <c r="CL42" s="59"/>
      <c r="CM42" s="59"/>
      <c r="CN42" s="59"/>
      <c r="CO42" s="59"/>
      <c r="CP42" s="75">
        <f t="shared" si="1"/>
        <v>1025536.25</v>
      </c>
      <c r="CQ42" s="59"/>
      <c r="CR42" s="59"/>
      <c r="CS42" s="59"/>
      <c r="CT42" s="59"/>
      <c r="CU42" s="59"/>
      <c r="CV42" s="59"/>
      <c r="CW42" s="59"/>
      <c r="CX42" s="59"/>
      <c r="CY42" s="59"/>
      <c r="CZ42" s="59"/>
      <c r="DA42" s="59"/>
      <c r="DB42" s="59"/>
      <c r="DC42" s="59"/>
      <c r="DD42" s="59"/>
      <c r="DE42" s="59"/>
      <c r="DF42" s="59"/>
      <c r="DG42" s="59"/>
      <c r="DH42" s="59"/>
      <c r="DI42" s="59"/>
      <c r="DJ42" s="59"/>
      <c r="DK42" s="78">
        <v>613855</v>
      </c>
      <c r="DL42" s="78">
        <v>0</v>
      </c>
      <c r="DM42" s="78">
        <v>0</v>
      </c>
      <c r="DN42" s="78">
        <v>0</v>
      </c>
      <c r="DO42" s="78">
        <v>25710</v>
      </c>
      <c r="DP42" s="78">
        <v>0</v>
      </c>
      <c r="DQ42" s="78">
        <v>342591</v>
      </c>
      <c r="DR42" s="78">
        <v>0</v>
      </c>
      <c r="DS42" s="78">
        <v>0</v>
      </c>
      <c r="DT42" s="78">
        <v>17430</v>
      </c>
      <c r="DU42" s="78">
        <v>0</v>
      </c>
      <c r="DV42" s="78">
        <v>35736</v>
      </c>
      <c r="DW42" s="59">
        <v>0</v>
      </c>
      <c r="DX42" s="78">
        <v>5450</v>
      </c>
      <c r="DY42" s="78">
        <v>31293</v>
      </c>
      <c r="DZ42" s="78">
        <v>9416</v>
      </c>
      <c r="EA42" s="78">
        <v>17102</v>
      </c>
      <c r="EB42" s="78">
        <v>14403</v>
      </c>
      <c r="EC42" s="78">
        <v>0</v>
      </c>
      <c r="ED42" s="78">
        <v>31054</v>
      </c>
      <c r="EE42" s="78">
        <v>54385</v>
      </c>
      <c r="EF42" s="78">
        <v>22603.75</v>
      </c>
      <c r="EG42" s="78">
        <v>41888</v>
      </c>
      <c r="EH42" s="78">
        <v>6030</v>
      </c>
      <c r="EI42" s="78">
        <v>0</v>
      </c>
      <c r="EJ42" s="78">
        <v>0</v>
      </c>
      <c r="EK42" s="78">
        <v>0</v>
      </c>
      <c r="EL42" s="78">
        <v>20000</v>
      </c>
      <c r="EM42" s="78">
        <v>110</v>
      </c>
      <c r="EN42" s="78">
        <v>0</v>
      </c>
      <c r="EO42" s="78">
        <v>1260</v>
      </c>
      <c r="EP42" s="105">
        <v>13079.127500000759</v>
      </c>
      <c r="EQ42" s="78">
        <v>3601</v>
      </c>
      <c r="ER42" s="59">
        <v>0</v>
      </c>
      <c r="ES42" s="78">
        <v>0</v>
      </c>
      <c r="ET42" s="78">
        <v>3000</v>
      </c>
      <c r="EU42" s="78">
        <v>1224</v>
      </c>
      <c r="EV42" s="78">
        <v>5650</v>
      </c>
      <c r="EW42" s="78">
        <v>11640</v>
      </c>
      <c r="EX42" s="79">
        <v>0</v>
      </c>
      <c r="EY42" s="78">
        <v>0</v>
      </c>
      <c r="EZ42" s="78">
        <v>0</v>
      </c>
      <c r="FA42" s="78">
        <v>13650</v>
      </c>
      <c r="FB42" s="78">
        <v>-246090</v>
      </c>
      <c r="FC42" s="59">
        <v>0</v>
      </c>
      <c r="FD42" s="78">
        <v>-5873</v>
      </c>
      <c r="FE42" s="78">
        <v>0</v>
      </c>
      <c r="FF42" s="78">
        <v>0</v>
      </c>
      <c r="FG42" s="78">
        <v>0</v>
      </c>
      <c r="FH42" s="78">
        <v>0</v>
      </c>
      <c r="FI42" s="59">
        <v>0</v>
      </c>
      <c r="FJ42" s="78">
        <v>0</v>
      </c>
      <c r="FK42" s="59">
        <v>0</v>
      </c>
      <c r="FL42" s="59">
        <v>0</v>
      </c>
      <c r="FM42" s="78">
        <v>0</v>
      </c>
      <c r="FN42" s="59">
        <v>0</v>
      </c>
      <c r="FO42" s="78">
        <v>0</v>
      </c>
      <c r="FP42" s="78">
        <v>0</v>
      </c>
      <c r="FQ42" s="59">
        <v>0</v>
      </c>
      <c r="FR42" s="73">
        <v>-42057.877500001574</v>
      </c>
      <c r="FS42" s="73">
        <v>0</v>
      </c>
      <c r="FT42" s="73">
        <v>-42057.877500001574</v>
      </c>
      <c r="FU42" s="73">
        <v>0</v>
      </c>
      <c r="FV42" s="73">
        <f t="shared" si="2"/>
        <v>-17977.12</v>
      </c>
      <c r="FW42" s="74">
        <v>0</v>
      </c>
      <c r="FX42" s="73">
        <v>-17977.12</v>
      </c>
      <c r="FY42" s="73">
        <v>0</v>
      </c>
      <c r="FZ42" s="73">
        <v>0</v>
      </c>
      <c r="GA42" s="73">
        <v>0</v>
      </c>
      <c r="GB42" s="73">
        <v>0</v>
      </c>
      <c r="GC42" s="80">
        <v>1048140</v>
      </c>
      <c r="GD42" s="37">
        <f t="shared" si="3"/>
        <v>0</v>
      </c>
      <c r="GF42" s="50">
        <f t="shared" si="4"/>
        <v>1048139.9999999992</v>
      </c>
      <c r="GG42" s="80">
        <v>1048140</v>
      </c>
      <c r="GH42" s="37">
        <f t="shared" si="9"/>
        <v>1090197.8775000009</v>
      </c>
      <c r="GI42" s="37">
        <f t="shared" si="5"/>
        <v>0</v>
      </c>
      <c r="GJ42" s="40" t="s">
        <v>340</v>
      </c>
      <c r="GK42" s="40" t="s">
        <v>86</v>
      </c>
      <c r="GL42">
        <v>876891.27000000037</v>
      </c>
      <c r="GM42" s="37">
        <f t="shared" si="6"/>
        <v>171248.72999999882</v>
      </c>
      <c r="GN42">
        <v>928207</v>
      </c>
      <c r="GO42" s="37">
        <f t="shared" si="7"/>
        <v>161990.87750000088</v>
      </c>
      <c r="GQ42">
        <v>876891.2699999999</v>
      </c>
      <c r="GR42" s="37">
        <f t="shared" si="8"/>
        <v>171248.72999999928</v>
      </c>
    </row>
    <row r="43" spans="1:203" ht="15" x14ac:dyDescent="0.25">
      <c r="A43" s="60" t="s">
        <v>341</v>
      </c>
      <c r="B43" s="60" t="s">
        <v>87</v>
      </c>
      <c r="C43" s="73">
        <v>1184256.2799999991</v>
      </c>
      <c r="D43" s="73">
        <v>137422.95000000001</v>
      </c>
      <c r="E43" s="73">
        <v>0</v>
      </c>
      <c r="F43" s="73">
        <v>0</v>
      </c>
      <c r="G43" s="73">
        <v>88350.239999999787</v>
      </c>
      <c r="H43" s="73">
        <v>213778.65999999997</v>
      </c>
      <c r="I43" s="73">
        <v>375086.50999999989</v>
      </c>
      <c r="J43" s="73">
        <v>0</v>
      </c>
      <c r="K43" s="73">
        <v>0</v>
      </c>
      <c r="L43" s="73">
        <v>26658.5099999999</v>
      </c>
      <c r="M43" s="73">
        <v>0</v>
      </c>
      <c r="N43" s="73">
        <v>69222.999999999898</v>
      </c>
      <c r="O43" s="73">
        <v>0</v>
      </c>
      <c r="P43" s="73">
        <v>49651.8999999999</v>
      </c>
      <c r="Q43" s="73">
        <v>241760.63</v>
      </c>
      <c r="R43" s="73">
        <v>0</v>
      </c>
      <c r="S43" s="73">
        <v>30122.11999999989</v>
      </c>
      <c r="T43" s="73">
        <v>14194.04</v>
      </c>
      <c r="U43" s="73">
        <v>0</v>
      </c>
      <c r="V43" s="73">
        <v>54383.929999999978</v>
      </c>
      <c r="W43" s="73">
        <v>71762.13</v>
      </c>
      <c r="X43" s="73">
        <v>23272.5</v>
      </c>
      <c r="Y43" s="73">
        <v>14596.18999999999</v>
      </c>
      <c r="Z43" s="73">
        <v>6525.4099999999899</v>
      </c>
      <c r="AA43" s="73">
        <v>864.19</v>
      </c>
      <c r="AB43" s="73">
        <v>13.09</v>
      </c>
      <c r="AC43" s="73">
        <v>0</v>
      </c>
      <c r="AD43" s="73">
        <v>21026.549999999901</v>
      </c>
      <c r="AE43" s="73">
        <v>5796</v>
      </c>
      <c r="AF43" s="73">
        <v>4027.8099999999899</v>
      </c>
      <c r="AG43" s="73">
        <v>1421.45</v>
      </c>
      <c r="AH43" s="73">
        <v>0</v>
      </c>
      <c r="AI43" s="73">
        <v>1066.82</v>
      </c>
      <c r="AJ43" s="73">
        <v>0</v>
      </c>
      <c r="AK43" s="73">
        <v>0</v>
      </c>
      <c r="AL43" s="73">
        <v>2087.77</v>
      </c>
      <c r="AM43" s="73">
        <v>1341.6099999999899</v>
      </c>
      <c r="AN43" s="73">
        <v>3943.5</v>
      </c>
      <c r="AO43" s="73">
        <v>5466.42</v>
      </c>
      <c r="AP43" s="73">
        <v>0</v>
      </c>
      <c r="AQ43" s="73">
        <v>0</v>
      </c>
      <c r="AR43" s="73">
        <v>0</v>
      </c>
      <c r="AS43" s="73">
        <v>18527</v>
      </c>
      <c r="AT43" s="73">
        <v>-202416.08420913049</v>
      </c>
      <c r="AU43" s="73">
        <v>0</v>
      </c>
      <c r="AV43" s="73">
        <v>-10462.17</v>
      </c>
      <c r="AW43" s="73">
        <v>0</v>
      </c>
      <c r="AX43" s="73">
        <v>-28191.369999999901</v>
      </c>
      <c r="AY43" s="74">
        <v>-557047.24579086853</v>
      </c>
      <c r="AZ43" s="73">
        <v>0</v>
      </c>
      <c r="BA43" s="73">
        <v>0</v>
      </c>
      <c r="BB43" s="73">
        <v>-2500</v>
      </c>
      <c r="BC43" s="73">
        <v>-1101.1500000000001</v>
      </c>
      <c r="BD43" s="73">
        <v>1099.6500000000001</v>
      </c>
      <c r="BE43" s="73">
        <v>-21801.54</v>
      </c>
      <c r="BF43" s="73">
        <v>-14227.299999999899</v>
      </c>
      <c r="BG43" s="73">
        <v>0</v>
      </c>
      <c r="BH43" s="73">
        <v>0</v>
      </c>
      <c r="BI43" s="73">
        <v>0</v>
      </c>
      <c r="BJ43" s="73">
        <v>0</v>
      </c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60"/>
      <c r="BW43" s="60"/>
      <c r="BX43" s="59"/>
      <c r="BY43" s="59"/>
      <c r="BZ43" s="59"/>
      <c r="CA43" s="59"/>
      <c r="CB43" s="59"/>
      <c r="CC43" s="59"/>
      <c r="CD43" s="59"/>
      <c r="CE43" s="59"/>
      <c r="CF43" s="73">
        <v>23272.5</v>
      </c>
      <c r="CG43" s="59"/>
      <c r="CH43" s="59"/>
      <c r="CI43" s="59"/>
      <c r="CJ43" s="59"/>
      <c r="CK43" s="59"/>
      <c r="CL43" s="59"/>
      <c r="CM43" s="59"/>
      <c r="CN43" s="59"/>
      <c r="CO43" s="59"/>
      <c r="CP43" s="75">
        <f t="shared" si="1"/>
        <v>1806707.5</v>
      </c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78">
        <v>1295967</v>
      </c>
      <c r="DL43" s="78">
        <v>138252</v>
      </c>
      <c r="DM43" s="78">
        <v>0</v>
      </c>
      <c r="DN43" s="78">
        <v>0</v>
      </c>
      <c r="DO43" s="78">
        <v>50583</v>
      </c>
      <c r="DP43" s="78">
        <v>219097</v>
      </c>
      <c r="DQ43" s="78">
        <v>425689</v>
      </c>
      <c r="DR43" s="78">
        <v>0</v>
      </c>
      <c r="DS43" s="78">
        <v>0</v>
      </c>
      <c r="DT43" s="78">
        <v>31077</v>
      </c>
      <c r="DU43" s="78">
        <v>0</v>
      </c>
      <c r="DV43" s="78">
        <v>68054</v>
      </c>
      <c r="DW43" s="59">
        <v>0</v>
      </c>
      <c r="DX43" s="78">
        <v>9847</v>
      </c>
      <c r="DY43" s="78">
        <v>74441</v>
      </c>
      <c r="DZ43" s="78">
        <v>0</v>
      </c>
      <c r="EA43" s="78">
        <v>27510</v>
      </c>
      <c r="EB43" s="78">
        <v>15373</v>
      </c>
      <c r="EC43" s="78">
        <v>0</v>
      </c>
      <c r="ED43" s="78">
        <v>55623</v>
      </c>
      <c r="EE43" s="78">
        <v>70756</v>
      </c>
      <c r="EF43" s="78">
        <v>23272.5</v>
      </c>
      <c r="EG43" s="78">
        <v>27945</v>
      </c>
      <c r="EH43" s="78">
        <v>6615</v>
      </c>
      <c r="EI43" s="78">
        <v>500</v>
      </c>
      <c r="EJ43" s="78">
        <v>200</v>
      </c>
      <c r="EK43" s="78">
        <v>0</v>
      </c>
      <c r="EL43" s="78">
        <v>25000</v>
      </c>
      <c r="EM43" s="78">
        <v>90</v>
      </c>
      <c r="EN43" s="78">
        <v>0</v>
      </c>
      <c r="EO43" s="78">
        <v>3500</v>
      </c>
      <c r="EP43" s="105">
        <v>-57129.105000008829</v>
      </c>
      <c r="EQ43" s="78">
        <v>1775</v>
      </c>
      <c r="ER43" s="59">
        <v>0</v>
      </c>
      <c r="ES43" s="78">
        <v>0</v>
      </c>
      <c r="ET43" s="78">
        <v>3000</v>
      </c>
      <c r="EU43" s="78">
        <v>1331</v>
      </c>
      <c r="EV43" s="78">
        <v>3560</v>
      </c>
      <c r="EW43" s="78">
        <v>6300</v>
      </c>
      <c r="EX43" s="79">
        <v>0</v>
      </c>
      <c r="EY43" s="78">
        <v>0</v>
      </c>
      <c r="EZ43" s="78">
        <v>0</v>
      </c>
      <c r="FA43" s="78">
        <v>19592</v>
      </c>
      <c r="FB43" s="78">
        <v>-594253</v>
      </c>
      <c r="FC43" s="59">
        <v>0</v>
      </c>
      <c r="FD43" s="78">
        <v>0</v>
      </c>
      <c r="FE43" s="78">
        <v>0</v>
      </c>
      <c r="FF43" s="78">
        <v>-62958</v>
      </c>
      <c r="FG43" s="78">
        <v>0</v>
      </c>
      <c r="FH43" s="78">
        <v>0</v>
      </c>
      <c r="FI43" s="59">
        <v>0</v>
      </c>
      <c r="FJ43" s="78">
        <v>0</v>
      </c>
      <c r="FK43" s="59">
        <v>0</v>
      </c>
      <c r="FL43" s="59">
        <v>0</v>
      </c>
      <c r="FM43" s="78">
        <v>-20657</v>
      </c>
      <c r="FN43" s="59">
        <v>0</v>
      </c>
      <c r="FO43" s="78">
        <v>0</v>
      </c>
      <c r="FP43" s="78">
        <v>0</v>
      </c>
      <c r="FQ43" s="59">
        <v>0</v>
      </c>
      <c r="FR43" s="73">
        <v>-61194.194999991989</v>
      </c>
      <c r="FS43" s="73">
        <v>-21221.8</v>
      </c>
      <c r="FT43" s="73">
        <v>-39972.394999991986</v>
      </c>
      <c r="FU43" s="73">
        <v>0</v>
      </c>
      <c r="FV43" s="73">
        <f t="shared" si="2"/>
        <v>-26264.999999999996</v>
      </c>
      <c r="FW43" s="74">
        <v>-519.90999999999985</v>
      </c>
      <c r="FX43" s="73">
        <v>-25745.089999999997</v>
      </c>
      <c r="FY43" s="73">
        <v>0</v>
      </c>
      <c r="FZ43" s="73">
        <v>0</v>
      </c>
      <c r="GA43" s="73">
        <v>0</v>
      </c>
      <c r="GB43" s="73">
        <v>0</v>
      </c>
      <c r="GC43" s="80">
        <v>1829980</v>
      </c>
      <c r="GD43" s="37">
        <f t="shared" si="3"/>
        <v>20701.89</v>
      </c>
      <c r="GF43" s="50">
        <f t="shared" si="4"/>
        <v>1829979.9999999991</v>
      </c>
      <c r="GG43" s="80">
        <v>1829980</v>
      </c>
      <c r="GH43" s="37">
        <f t="shared" si="9"/>
        <v>1869952.3949999912</v>
      </c>
      <c r="GI43" s="37">
        <f t="shared" si="5"/>
        <v>0</v>
      </c>
      <c r="GJ43" s="40" t="s">
        <v>341</v>
      </c>
      <c r="GK43" s="40" t="s">
        <v>87</v>
      </c>
      <c r="GL43">
        <v>1647511.2999999998</v>
      </c>
      <c r="GM43" s="37">
        <f t="shared" si="6"/>
        <v>182468.69999999925</v>
      </c>
      <c r="GN43">
        <v>1717759</v>
      </c>
      <c r="GO43" s="37">
        <f t="shared" si="7"/>
        <v>152193.39499999117</v>
      </c>
      <c r="GQ43">
        <v>1647511.2999999998</v>
      </c>
      <c r="GR43" s="37">
        <f t="shared" si="8"/>
        <v>182468.69999999925</v>
      </c>
    </row>
    <row r="44" spans="1:203" ht="15" x14ac:dyDescent="0.25">
      <c r="A44" s="60" t="s">
        <v>342</v>
      </c>
      <c r="B44" s="60" t="s">
        <v>88</v>
      </c>
      <c r="C44" s="73">
        <v>1115663.8499999989</v>
      </c>
      <c r="D44" s="73">
        <v>0</v>
      </c>
      <c r="E44" s="73">
        <v>0</v>
      </c>
      <c r="F44" s="73">
        <v>0</v>
      </c>
      <c r="G44" s="73">
        <v>122738.23999999979</v>
      </c>
      <c r="H44" s="73">
        <v>1003.7499999999999</v>
      </c>
      <c r="I44" s="73">
        <v>474459.3199999989</v>
      </c>
      <c r="J44" s="73">
        <v>0</v>
      </c>
      <c r="K44" s="73">
        <v>0</v>
      </c>
      <c r="L44" s="73">
        <v>20786.479999999901</v>
      </c>
      <c r="M44" s="73">
        <v>0</v>
      </c>
      <c r="N44" s="73">
        <v>50545.569999999883</v>
      </c>
      <c r="O44" s="73">
        <v>0</v>
      </c>
      <c r="P44" s="73">
        <v>32809.809999999801</v>
      </c>
      <c r="Q44" s="73">
        <v>352966.24999999994</v>
      </c>
      <c r="R44" s="73">
        <v>0</v>
      </c>
      <c r="S44" s="73">
        <v>29988.649999999903</v>
      </c>
      <c r="T44" s="73">
        <v>14343.429999999888</v>
      </c>
      <c r="U44" s="73">
        <v>1177</v>
      </c>
      <c r="V44" s="73">
        <v>50235.43</v>
      </c>
      <c r="W44" s="73">
        <v>75961.08</v>
      </c>
      <c r="X44" s="73">
        <v>30762.5</v>
      </c>
      <c r="Y44" s="73">
        <v>26045.559999999903</v>
      </c>
      <c r="Z44" s="73">
        <v>7919.72</v>
      </c>
      <c r="AA44" s="73">
        <v>0</v>
      </c>
      <c r="AB44" s="73">
        <v>0</v>
      </c>
      <c r="AC44" s="73">
        <v>0</v>
      </c>
      <c r="AD44" s="73">
        <v>42727.599999999897</v>
      </c>
      <c r="AE44" s="73">
        <v>3731.8999999999987</v>
      </c>
      <c r="AF44" s="73">
        <v>0</v>
      </c>
      <c r="AG44" s="73">
        <v>1983.39</v>
      </c>
      <c r="AH44" s="73">
        <v>0</v>
      </c>
      <c r="AI44" s="73">
        <v>5063.96</v>
      </c>
      <c r="AJ44" s="73">
        <v>0</v>
      </c>
      <c r="AK44" s="73">
        <v>0</v>
      </c>
      <c r="AL44" s="73">
        <v>6259.89</v>
      </c>
      <c r="AM44" s="73">
        <v>1643.55</v>
      </c>
      <c r="AN44" s="73">
        <v>450</v>
      </c>
      <c r="AO44" s="73">
        <v>12370.94</v>
      </c>
      <c r="AP44" s="73">
        <v>0</v>
      </c>
      <c r="AQ44" s="73">
        <v>615.33999999999901</v>
      </c>
      <c r="AR44" s="73">
        <v>0</v>
      </c>
      <c r="AS44" s="73">
        <v>16246.719999999899</v>
      </c>
      <c r="AT44" s="73">
        <v>-108748.30216749338</v>
      </c>
      <c r="AU44" s="73">
        <v>0</v>
      </c>
      <c r="AV44" s="73">
        <v>-20859.209999999901</v>
      </c>
      <c r="AW44" s="73">
        <v>-4750</v>
      </c>
      <c r="AX44" s="73">
        <v>-7333.1900000000005</v>
      </c>
      <c r="AY44" s="74">
        <v>-545202.70783250465</v>
      </c>
      <c r="AZ44" s="73">
        <v>0</v>
      </c>
      <c r="BA44" s="73">
        <v>0</v>
      </c>
      <c r="BB44" s="73">
        <v>-5851.5699999999897</v>
      </c>
      <c r="BC44" s="73">
        <v>0</v>
      </c>
      <c r="BD44" s="73">
        <v>0</v>
      </c>
      <c r="BE44" s="73">
        <v>0</v>
      </c>
      <c r="BF44" s="73">
        <v>-67178.619999999893</v>
      </c>
      <c r="BG44" s="73">
        <v>0</v>
      </c>
      <c r="BH44" s="73">
        <v>0</v>
      </c>
      <c r="BI44" s="73">
        <v>-2966.3299999999899</v>
      </c>
      <c r="BJ44" s="73">
        <v>0</v>
      </c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60"/>
      <c r="BW44" s="60"/>
      <c r="BX44" s="59"/>
      <c r="BY44" s="59"/>
      <c r="BZ44" s="59"/>
      <c r="CA44" s="59"/>
      <c r="CB44" s="59"/>
      <c r="CC44" s="59"/>
      <c r="CD44" s="59"/>
      <c r="CE44" s="59"/>
      <c r="CF44" s="73">
        <v>30762.5</v>
      </c>
      <c r="CG44" s="59"/>
      <c r="CH44" s="59"/>
      <c r="CI44" s="59"/>
      <c r="CJ44" s="59"/>
      <c r="CK44" s="59"/>
      <c r="CL44" s="59"/>
      <c r="CM44" s="59"/>
      <c r="CN44" s="59"/>
      <c r="CO44" s="59"/>
      <c r="CP44" s="75">
        <f t="shared" si="1"/>
        <v>1704847.5</v>
      </c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9"/>
      <c r="DB44" s="59"/>
      <c r="DC44" s="59"/>
      <c r="DD44" s="59"/>
      <c r="DE44" s="59"/>
      <c r="DF44" s="59"/>
      <c r="DG44" s="59"/>
      <c r="DH44" s="59"/>
      <c r="DI44" s="59"/>
      <c r="DJ44" s="59"/>
      <c r="DK44" s="78">
        <v>1170050</v>
      </c>
      <c r="DL44" s="78">
        <v>0</v>
      </c>
      <c r="DM44" s="78">
        <v>0</v>
      </c>
      <c r="DN44" s="78">
        <v>0</v>
      </c>
      <c r="DO44" s="78">
        <v>41049</v>
      </c>
      <c r="DP44" s="78">
        <v>0</v>
      </c>
      <c r="DQ44" s="78">
        <v>483624</v>
      </c>
      <c r="DR44" s="78">
        <v>0</v>
      </c>
      <c r="DS44" s="78">
        <v>0</v>
      </c>
      <c r="DT44" s="78">
        <v>21490</v>
      </c>
      <c r="DU44" s="78">
        <v>0</v>
      </c>
      <c r="DV44" s="78">
        <v>49975</v>
      </c>
      <c r="DW44" s="59">
        <v>0</v>
      </c>
      <c r="DX44" s="78">
        <v>9458</v>
      </c>
      <c r="DY44" s="78">
        <v>192064</v>
      </c>
      <c r="DZ44" s="78">
        <v>0</v>
      </c>
      <c r="EA44" s="78">
        <v>29165</v>
      </c>
      <c r="EB44" s="78">
        <v>14940</v>
      </c>
      <c r="EC44" s="78">
        <v>1273</v>
      </c>
      <c r="ED44" s="78">
        <v>55871</v>
      </c>
      <c r="EE44" s="78">
        <v>69629</v>
      </c>
      <c r="EF44" s="78">
        <v>30762.5</v>
      </c>
      <c r="EG44" s="78">
        <v>32077</v>
      </c>
      <c r="EH44" s="78">
        <v>12562</v>
      </c>
      <c r="EI44" s="78">
        <v>0</v>
      </c>
      <c r="EJ44" s="78">
        <v>0</v>
      </c>
      <c r="EK44" s="78">
        <v>0</v>
      </c>
      <c r="EL44" s="78">
        <v>30000</v>
      </c>
      <c r="EM44" s="78">
        <v>3110</v>
      </c>
      <c r="EN44" s="78">
        <v>0</v>
      </c>
      <c r="EO44" s="78">
        <v>2000</v>
      </c>
      <c r="EP44" s="105">
        <v>23117.660000000149</v>
      </c>
      <c r="EQ44" s="78">
        <v>7580</v>
      </c>
      <c r="ER44" s="59">
        <v>0</v>
      </c>
      <c r="ES44" s="78">
        <v>0</v>
      </c>
      <c r="ET44" s="78">
        <v>3500</v>
      </c>
      <c r="EU44" s="78">
        <v>1699</v>
      </c>
      <c r="EV44" s="78">
        <v>700</v>
      </c>
      <c r="EW44" s="78">
        <v>10500</v>
      </c>
      <c r="EX44" s="79">
        <v>0</v>
      </c>
      <c r="EY44" s="78">
        <v>0</v>
      </c>
      <c r="EZ44" s="78">
        <v>0</v>
      </c>
      <c r="FA44" s="78">
        <v>17297</v>
      </c>
      <c r="FB44" s="78">
        <v>-492014</v>
      </c>
      <c r="FC44" s="59">
        <v>0</v>
      </c>
      <c r="FD44" s="78">
        <v>-3000</v>
      </c>
      <c r="FE44" s="78">
        <v>-3500</v>
      </c>
      <c r="FF44" s="78">
        <v>-9900</v>
      </c>
      <c r="FG44" s="78">
        <v>0</v>
      </c>
      <c r="FH44" s="78">
        <v>0</v>
      </c>
      <c r="FI44" s="59">
        <v>0</v>
      </c>
      <c r="FJ44" s="78">
        <v>0</v>
      </c>
      <c r="FK44" s="59">
        <v>0</v>
      </c>
      <c r="FL44" s="59">
        <v>0</v>
      </c>
      <c r="FM44" s="78">
        <v>0</v>
      </c>
      <c r="FN44" s="59">
        <v>0</v>
      </c>
      <c r="FO44" s="78">
        <v>0</v>
      </c>
      <c r="FP44" s="78">
        <v>0</v>
      </c>
      <c r="FQ44" s="59">
        <v>0</v>
      </c>
      <c r="FR44" s="73">
        <v>-69469.160000001037</v>
      </c>
      <c r="FS44" s="73">
        <v>0</v>
      </c>
      <c r="FT44" s="73">
        <v>-69469.160000001037</v>
      </c>
      <c r="FU44" s="73">
        <v>0</v>
      </c>
      <c r="FV44" s="73">
        <f t="shared" si="2"/>
        <v>-2290.5400000000081</v>
      </c>
      <c r="FW44" s="74">
        <v>0</v>
      </c>
      <c r="FX44" s="73">
        <v>-2290.5400000000081</v>
      </c>
      <c r="FY44" s="73">
        <v>0</v>
      </c>
      <c r="FZ44" s="73">
        <v>0</v>
      </c>
      <c r="GA44" s="73">
        <v>0</v>
      </c>
      <c r="GB44" s="73">
        <v>0</v>
      </c>
      <c r="GC44" s="80">
        <v>1735610</v>
      </c>
      <c r="GD44" s="37">
        <f t="shared" si="3"/>
        <v>0</v>
      </c>
      <c r="GF44" s="50">
        <f t="shared" si="4"/>
        <v>1735609.9999999991</v>
      </c>
      <c r="GG44" s="80">
        <v>1735610</v>
      </c>
      <c r="GH44" s="37">
        <f t="shared" si="9"/>
        <v>1805079.1600000001</v>
      </c>
      <c r="GI44" s="37">
        <f t="shared" si="5"/>
        <v>0</v>
      </c>
      <c r="GJ44" s="40" t="s">
        <v>342</v>
      </c>
      <c r="GK44" s="40" t="s">
        <v>88</v>
      </c>
      <c r="GL44">
        <v>1653899.9999999993</v>
      </c>
      <c r="GM44" s="37">
        <f t="shared" si="6"/>
        <v>81709.999999999767</v>
      </c>
      <c r="GN44">
        <v>1713118</v>
      </c>
      <c r="GO44" s="37">
        <f t="shared" si="7"/>
        <v>91961.160000000149</v>
      </c>
      <c r="GQ44">
        <v>1653899.9999999993</v>
      </c>
      <c r="GR44" s="37">
        <f t="shared" si="8"/>
        <v>81709.999999999767</v>
      </c>
      <c r="GU44" s="30">
        <f>319685.39-128730.63</f>
        <v>190954.76</v>
      </c>
    </row>
    <row r="45" spans="1:203" ht="15" x14ac:dyDescent="0.25">
      <c r="A45" s="60" t="s">
        <v>343</v>
      </c>
      <c r="B45" s="60" t="s">
        <v>89</v>
      </c>
      <c r="C45" s="73">
        <v>1641268.4299999899</v>
      </c>
      <c r="D45" s="73">
        <v>0</v>
      </c>
      <c r="E45" s="73">
        <v>0</v>
      </c>
      <c r="F45" s="73">
        <v>0</v>
      </c>
      <c r="G45" s="73">
        <v>120006.81999999977</v>
      </c>
      <c r="H45" s="73">
        <v>205544.40999999901</v>
      </c>
      <c r="I45" s="73">
        <v>502490.80999999994</v>
      </c>
      <c r="J45" s="73">
        <v>0</v>
      </c>
      <c r="K45" s="73">
        <v>0</v>
      </c>
      <c r="L45" s="73">
        <v>31623.780000000002</v>
      </c>
      <c r="M45" s="73">
        <v>0</v>
      </c>
      <c r="N45" s="73">
        <v>108195.82999999978</v>
      </c>
      <c r="O45" s="73">
        <v>0</v>
      </c>
      <c r="P45" s="73">
        <v>68094.649999999994</v>
      </c>
      <c r="Q45" s="73">
        <v>141873.73999999987</v>
      </c>
      <c r="R45" s="73">
        <v>0</v>
      </c>
      <c r="S45" s="73">
        <v>28503.349999999889</v>
      </c>
      <c r="T45" s="73">
        <v>9993.91</v>
      </c>
      <c r="U45" s="73">
        <v>0</v>
      </c>
      <c r="V45" s="73">
        <v>82780.799999999988</v>
      </c>
      <c r="W45" s="73">
        <v>70076.61</v>
      </c>
      <c r="X45" s="73">
        <v>32902.5</v>
      </c>
      <c r="Y45" s="73">
        <v>28757.999999999989</v>
      </c>
      <c r="Z45" s="73">
        <v>9728.94</v>
      </c>
      <c r="AA45" s="73">
        <v>101.709999999999</v>
      </c>
      <c r="AB45" s="73">
        <v>816.61</v>
      </c>
      <c r="AC45" s="73">
        <v>11</v>
      </c>
      <c r="AD45" s="73">
        <v>18340.1899999999</v>
      </c>
      <c r="AE45" s="73">
        <v>191.19</v>
      </c>
      <c r="AF45" s="73">
        <v>0</v>
      </c>
      <c r="AG45" s="73">
        <v>2208.27</v>
      </c>
      <c r="AH45" s="73">
        <v>0</v>
      </c>
      <c r="AI45" s="73">
        <v>5863.3299999999899</v>
      </c>
      <c r="AJ45" s="73">
        <v>0</v>
      </c>
      <c r="AK45" s="73">
        <v>0</v>
      </c>
      <c r="AL45" s="73">
        <v>100</v>
      </c>
      <c r="AM45" s="73">
        <v>1367.8199999999899</v>
      </c>
      <c r="AN45" s="73">
        <v>17935.139999999901</v>
      </c>
      <c r="AO45" s="73">
        <v>17513.699999999899</v>
      </c>
      <c r="AP45" s="73">
        <v>0</v>
      </c>
      <c r="AQ45" s="73">
        <v>0</v>
      </c>
      <c r="AR45" s="73">
        <v>0</v>
      </c>
      <c r="AS45" s="73">
        <v>18650.940000000002</v>
      </c>
      <c r="AT45" s="73">
        <v>-61460.028446762008</v>
      </c>
      <c r="AU45" s="73">
        <v>0</v>
      </c>
      <c r="AV45" s="73">
        <v>0</v>
      </c>
      <c r="AW45" s="73">
        <v>0</v>
      </c>
      <c r="AX45" s="73">
        <v>-47591.929999999906</v>
      </c>
      <c r="AY45" s="74">
        <v>-836913.58155323786</v>
      </c>
      <c r="AZ45" s="73">
        <v>0</v>
      </c>
      <c r="BA45" s="73">
        <v>0</v>
      </c>
      <c r="BB45" s="73">
        <v>0</v>
      </c>
      <c r="BC45" s="73">
        <v>0</v>
      </c>
      <c r="BD45" s="73">
        <v>0</v>
      </c>
      <c r="BE45" s="73">
        <v>0</v>
      </c>
      <c r="BF45" s="73">
        <v>-59086.94</v>
      </c>
      <c r="BG45" s="73">
        <v>0</v>
      </c>
      <c r="BH45" s="73">
        <v>0</v>
      </c>
      <c r="BI45" s="73">
        <v>0</v>
      </c>
      <c r="BJ45" s="73">
        <v>0</v>
      </c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60"/>
      <c r="BW45" s="60"/>
      <c r="BX45" s="59"/>
      <c r="BY45" s="59"/>
      <c r="BZ45" s="59"/>
      <c r="CA45" s="59"/>
      <c r="CB45" s="59"/>
      <c r="CC45" s="59"/>
      <c r="CD45" s="59"/>
      <c r="CE45" s="59"/>
      <c r="CF45" s="73">
        <v>32902.5</v>
      </c>
      <c r="CG45" s="59"/>
      <c r="CH45" s="59"/>
      <c r="CI45" s="59"/>
      <c r="CJ45" s="59"/>
      <c r="CK45" s="59"/>
      <c r="CL45" s="59"/>
      <c r="CM45" s="59"/>
      <c r="CN45" s="59"/>
      <c r="CO45" s="59"/>
      <c r="CP45" s="75">
        <f t="shared" si="1"/>
        <v>2126987.5</v>
      </c>
      <c r="CQ45" s="59"/>
      <c r="CR45" s="59"/>
      <c r="CS45" s="59"/>
      <c r="CT45" s="59"/>
      <c r="CU45" s="59"/>
      <c r="CV45" s="59"/>
      <c r="CW45" s="59"/>
      <c r="CX45" s="59"/>
      <c r="CY45" s="59"/>
      <c r="CZ45" s="59"/>
      <c r="DA45" s="59"/>
      <c r="DB45" s="59"/>
      <c r="DC45" s="59"/>
      <c r="DD45" s="59"/>
      <c r="DE45" s="59"/>
      <c r="DF45" s="59"/>
      <c r="DG45" s="59"/>
      <c r="DH45" s="59"/>
      <c r="DI45" s="59"/>
      <c r="DJ45" s="59"/>
      <c r="DK45" s="78">
        <v>1696071</v>
      </c>
      <c r="DL45" s="78">
        <v>0</v>
      </c>
      <c r="DM45" s="78">
        <v>0</v>
      </c>
      <c r="DN45" s="78">
        <v>0</v>
      </c>
      <c r="DO45" s="78">
        <v>61463</v>
      </c>
      <c r="DP45" s="78">
        <v>222952</v>
      </c>
      <c r="DQ45" s="78">
        <v>520707</v>
      </c>
      <c r="DR45" s="78">
        <v>0</v>
      </c>
      <c r="DS45" s="78">
        <v>0</v>
      </c>
      <c r="DT45" s="78">
        <v>30368</v>
      </c>
      <c r="DU45" s="78">
        <v>0</v>
      </c>
      <c r="DV45" s="78">
        <v>114219</v>
      </c>
      <c r="DW45" s="59">
        <v>0</v>
      </c>
      <c r="DX45" s="78">
        <v>73032</v>
      </c>
      <c r="DY45" s="78">
        <v>74780</v>
      </c>
      <c r="DZ45" s="78">
        <v>0</v>
      </c>
      <c r="EA45" s="78">
        <v>29011</v>
      </c>
      <c r="EB45" s="78">
        <v>9679</v>
      </c>
      <c r="EC45" s="78">
        <v>0</v>
      </c>
      <c r="ED45" s="78">
        <v>91050</v>
      </c>
      <c r="EE45" s="78">
        <v>91394</v>
      </c>
      <c r="EF45" s="78">
        <v>32902.5</v>
      </c>
      <c r="EG45" s="78">
        <v>35206</v>
      </c>
      <c r="EH45" s="78">
        <v>10500</v>
      </c>
      <c r="EI45" s="78">
        <v>0</v>
      </c>
      <c r="EJ45" s="78">
        <v>0</v>
      </c>
      <c r="EK45" s="78">
        <v>0</v>
      </c>
      <c r="EL45" s="78">
        <v>20000</v>
      </c>
      <c r="EM45" s="78">
        <v>170</v>
      </c>
      <c r="EN45" s="78">
        <v>0</v>
      </c>
      <c r="EO45" s="78">
        <v>1750</v>
      </c>
      <c r="EP45" s="105">
        <v>119.25999998813495</v>
      </c>
      <c r="EQ45" s="78">
        <v>6815</v>
      </c>
      <c r="ER45" s="59">
        <v>0</v>
      </c>
      <c r="ES45" s="78">
        <v>0</v>
      </c>
      <c r="ET45" s="78">
        <v>2000</v>
      </c>
      <c r="EU45" s="78">
        <v>1366</v>
      </c>
      <c r="EV45" s="78">
        <v>4500</v>
      </c>
      <c r="EW45" s="78">
        <v>18690</v>
      </c>
      <c r="EX45" s="79">
        <v>0</v>
      </c>
      <c r="EY45" s="78">
        <v>0</v>
      </c>
      <c r="EZ45" s="78">
        <v>0</v>
      </c>
      <c r="FA45" s="78">
        <v>19304</v>
      </c>
      <c r="FB45" s="78">
        <v>-768359</v>
      </c>
      <c r="FC45" s="59">
        <v>0</v>
      </c>
      <c r="FD45" s="78">
        <v>0</v>
      </c>
      <c r="FE45" s="78">
        <v>0</v>
      </c>
      <c r="FF45" s="78">
        <v>-48845</v>
      </c>
      <c r="FG45" s="78">
        <v>0</v>
      </c>
      <c r="FH45" s="78">
        <v>0</v>
      </c>
      <c r="FI45" s="59">
        <v>0</v>
      </c>
      <c r="FJ45" s="78">
        <v>0</v>
      </c>
      <c r="FK45" s="59">
        <v>0</v>
      </c>
      <c r="FL45" s="59">
        <v>0</v>
      </c>
      <c r="FM45" s="78">
        <v>0</v>
      </c>
      <c r="FN45" s="59">
        <v>0</v>
      </c>
      <c r="FO45" s="78">
        <v>0</v>
      </c>
      <c r="FP45" s="78">
        <v>0</v>
      </c>
      <c r="FQ45" s="59">
        <v>0</v>
      </c>
      <c r="FR45" s="73">
        <v>-190954.76000000094</v>
      </c>
      <c r="FS45" s="73">
        <v>0</v>
      </c>
      <c r="FT45" s="73">
        <v>-190954.76000000094</v>
      </c>
      <c r="FU45" s="73">
        <v>0</v>
      </c>
      <c r="FV45" s="73">
        <f t="shared" si="2"/>
        <v>-131867.82</v>
      </c>
      <c r="FW45" s="74">
        <v>0</v>
      </c>
      <c r="FX45" s="73">
        <v>-131867.82</v>
      </c>
      <c r="FY45" s="73">
        <v>0</v>
      </c>
      <c r="FZ45" s="73">
        <v>0</v>
      </c>
      <c r="GA45" s="73">
        <v>0</v>
      </c>
      <c r="GB45" s="73">
        <v>0</v>
      </c>
      <c r="GC45" s="80">
        <v>2159890</v>
      </c>
      <c r="GD45" s="37">
        <f t="shared" si="3"/>
        <v>0</v>
      </c>
      <c r="GF45" s="50">
        <f t="shared" si="4"/>
        <v>2159889.9999999874</v>
      </c>
      <c r="GG45" s="80">
        <v>2159890</v>
      </c>
      <c r="GH45" s="37">
        <f t="shared" si="9"/>
        <v>2350844.7599999881</v>
      </c>
      <c r="GI45" s="37">
        <f t="shared" si="5"/>
        <v>0</v>
      </c>
      <c r="GJ45" s="40" t="s">
        <v>343</v>
      </c>
      <c r="GK45" s="40" t="s">
        <v>89</v>
      </c>
      <c r="GL45">
        <v>1985186.7700000007</v>
      </c>
      <c r="GM45" s="37">
        <f t="shared" si="6"/>
        <v>174703.22999998671</v>
      </c>
      <c r="GN45">
        <v>2112657</v>
      </c>
      <c r="GO45" s="37">
        <f t="shared" si="7"/>
        <v>238187.75999998813</v>
      </c>
      <c r="GQ45">
        <v>1985186.7699999998</v>
      </c>
      <c r="GR45" s="37">
        <f t="shared" si="8"/>
        <v>174703.22999998764</v>
      </c>
      <c r="GU45" s="30" t="e">
        <f>+#REF!+GU44</f>
        <v>#REF!</v>
      </c>
    </row>
    <row r="46" spans="1:203" ht="15" x14ac:dyDescent="0.25">
      <c r="A46" s="60" t="s">
        <v>581</v>
      </c>
      <c r="B46" s="60" t="s">
        <v>580</v>
      </c>
      <c r="C46" s="73">
        <v>1107877.5299999989</v>
      </c>
      <c r="D46" s="73">
        <v>0</v>
      </c>
      <c r="E46" s="73">
        <v>0</v>
      </c>
      <c r="F46" s="73">
        <v>0</v>
      </c>
      <c r="G46" s="73">
        <v>56149.55999999999</v>
      </c>
      <c r="H46" s="73">
        <v>281930.14999999892</v>
      </c>
      <c r="I46" s="73">
        <v>299505.32999999996</v>
      </c>
      <c r="J46" s="73">
        <v>0</v>
      </c>
      <c r="K46" s="73">
        <v>0</v>
      </c>
      <c r="L46" s="73">
        <v>27405.999999999989</v>
      </c>
      <c r="M46" s="73">
        <v>0</v>
      </c>
      <c r="N46" s="73">
        <v>58400.95</v>
      </c>
      <c r="O46" s="73">
        <v>0</v>
      </c>
      <c r="P46" s="73">
        <v>10713.45999999999</v>
      </c>
      <c r="Q46" s="73">
        <v>203851.72999999899</v>
      </c>
      <c r="R46" s="73">
        <v>1313.64</v>
      </c>
      <c r="S46" s="73">
        <v>44614.54</v>
      </c>
      <c r="T46" s="73">
        <v>15729.839999999991</v>
      </c>
      <c r="U46" s="73">
        <v>4247.47</v>
      </c>
      <c r="V46" s="73">
        <v>54630.379999999968</v>
      </c>
      <c r="W46" s="73">
        <v>68441.8</v>
      </c>
      <c r="X46" s="73">
        <v>64735</v>
      </c>
      <c r="Y46" s="73">
        <v>26609.979999999989</v>
      </c>
      <c r="Z46" s="73">
        <v>12453.959999999901</v>
      </c>
      <c r="AA46" s="73">
        <v>165</v>
      </c>
      <c r="AB46" s="73">
        <v>149.38999999999899</v>
      </c>
      <c r="AC46" s="73">
        <v>0</v>
      </c>
      <c r="AD46" s="73">
        <v>43449.16</v>
      </c>
      <c r="AE46" s="73">
        <v>0</v>
      </c>
      <c r="AF46" s="73">
        <v>0</v>
      </c>
      <c r="AG46" s="73">
        <v>2748.8899999999899</v>
      </c>
      <c r="AH46" s="73">
        <v>0</v>
      </c>
      <c r="AI46" s="73">
        <v>5294.25</v>
      </c>
      <c r="AJ46" s="73">
        <v>0</v>
      </c>
      <c r="AK46" s="73">
        <v>0</v>
      </c>
      <c r="AL46" s="73">
        <v>3125</v>
      </c>
      <c r="AM46" s="73">
        <v>895.52999999999895</v>
      </c>
      <c r="AN46" s="73">
        <v>8238.59</v>
      </c>
      <c r="AO46" s="73">
        <v>6184.14</v>
      </c>
      <c r="AP46" s="73">
        <v>0</v>
      </c>
      <c r="AQ46" s="73">
        <v>65</v>
      </c>
      <c r="AR46" s="73">
        <v>0</v>
      </c>
      <c r="AS46" s="73">
        <v>15992.6</v>
      </c>
      <c r="AT46" s="73">
        <v>-43233.93251679471</v>
      </c>
      <c r="AU46" s="73">
        <v>0</v>
      </c>
      <c r="AV46" s="73">
        <v>-20991.13</v>
      </c>
      <c r="AW46" s="73">
        <v>-57286.87</v>
      </c>
      <c r="AX46" s="73">
        <v>-900</v>
      </c>
      <c r="AY46" s="74">
        <v>-339811.42748320429</v>
      </c>
      <c r="AZ46" s="73">
        <v>-8952.7999999999902</v>
      </c>
      <c r="BA46" s="73">
        <v>0</v>
      </c>
      <c r="BB46" s="73">
        <v>-3348.69</v>
      </c>
      <c r="BC46" s="73">
        <v>0</v>
      </c>
      <c r="BD46" s="73">
        <v>0</v>
      </c>
      <c r="BE46" s="73">
        <v>0</v>
      </c>
      <c r="BF46" s="73">
        <v>-34594.019999999902</v>
      </c>
      <c r="BG46" s="73">
        <v>0</v>
      </c>
      <c r="BH46" s="73">
        <v>0</v>
      </c>
      <c r="BI46" s="73">
        <v>0</v>
      </c>
      <c r="BJ46" s="73">
        <v>0</v>
      </c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61"/>
      <c r="BW46" s="61"/>
      <c r="BX46" s="59"/>
      <c r="BY46" s="59"/>
      <c r="BZ46" s="59"/>
      <c r="CA46" s="59"/>
      <c r="CB46" s="59"/>
      <c r="CC46" s="59"/>
      <c r="CD46" s="59"/>
      <c r="CE46" s="59"/>
      <c r="CF46" s="73">
        <v>64735</v>
      </c>
      <c r="CG46" s="59"/>
      <c r="CH46" s="59"/>
      <c r="CI46" s="59"/>
      <c r="CJ46" s="59"/>
      <c r="CK46" s="59"/>
      <c r="CL46" s="59"/>
      <c r="CM46" s="59"/>
      <c r="CN46" s="59"/>
      <c r="CO46" s="59"/>
      <c r="CP46" s="75">
        <f t="shared" si="1"/>
        <v>1851065</v>
      </c>
      <c r="CQ46" s="59"/>
      <c r="CR46" s="59"/>
      <c r="CS46" s="59"/>
      <c r="CT46" s="59"/>
      <c r="CU46" s="59"/>
      <c r="CV46" s="59"/>
      <c r="CW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78">
        <v>1162827</v>
      </c>
      <c r="DL46" s="78">
        <v>0</v>
      </c>
      <c r="DM46" s="78">
        <v>0</v>
      </c>
      <c r="DN46" s="78">
        <v>0</v>
      </c>
      <c r="DO46" s="78">
        <v>42932</v>
      </c>
      <c r="DP46" s="78">
        <v>275363</v>
      </c>
      <c r="DQ46" s="78">
        <v>288824</v>
      </c>
      <c r="DR46" s="78">
        <v>0</v>
      </c>
      <c r="DS46" s="78">
        <v>0</v>
      </c>
      <c r="DT46" s="78">
        <v>26239</v>
      </c>
      <c r="DU46" s="78">
        <v>0</v>
      </c>
      <c r="DV46" s="78">
        <v>57023</v>
      </c>
      <c r="DW46" s="59">
        <v>0</v>
      </c>
      <c r="DX46" s="78">
        <v>7000</v>
      </c>
      <c r="DY46" s="78">
        <v>87151</v>
      </c>
      <c r="DZ46" s="78">
        <v>4000</v>
      </c>
      <c r="EA46" s="78">
        <v>41683</v>
      </c>
      <c r="EB46" s="78">
        <v>14604</v>
      </c>
      <c r="EC46" s="78">
        <v>3000</v>
      </c>
      <c r="ED46" s="78">
        <v>57683</v>
      </c>
      <c r="EE46" s="78">
        <v>75300</v>
      </c>
      <c r="EF46" s="78">
        <v>64735</v>
      </c>
      <c r="EG46" s="78">
        <v>77239</v>
      </c>
      <c r="EH46" s="78">
        <v>9855</v>
      </c>
      <c r="EI46" s="78">
        <v>0</v>
      </c>
      <c r="EJ46" s="78">
        <v>0</v>
      </c>
      <c r="EK46" s="78">
        <v>0</v>
      </c>
      <c r="EL46" s="78">
        <v>40000</v>
      </c>
      <c r="EM46" s="78">
        <v>0</v>
      </c>
      <c r="EN46" s="78">
        <v>0</v>
      </c>
      <c r="EO46" s="78">
        <v>2162</v>
      </c>
      <c r="EP46" s="105">
        <v>49910.679999994114</v>
      </c>
      <c r="EQ46" s="78">
        <v>5100</v>
      </c>
      <c r="ER46" s="59">
        <v>0</v>
      </c>
      <c r="ES46" s="78">
        <v>0</v>
      </c>
      <c r="ET46" s="78">
        <v>3000</v>
      </c>
      <c r="EU46" s="78">
        <v>2000</v>
      </c>
      <c r="EV46" s="78">
        <v>4865</v>
      </c>
      <c r="EW46" s="78">
        <v>6000</v>
      </c>
      <c r="EX46" s="79">
        <v>0</v>
      </c>
      <c r="EY46" s="78">
        <v>0</v>
      </c>
      <c r="EZ46" s="78">
        <v>0</v>
      </c>
      <c r="FA46" s="78">
        <v>16099</v>
      </c>
      <c r="FB46" s="78">
        <v>-304049</v>
      </c>
      <c r="FC46" s="59">
        <v>0</v>
      </c>
      <c r="FD46" s="78">
        <v>-17000</v>
      </c>
      <c r="FE46" s="78">
        <v>-60000</v>
      </c>
      <c r="FF46" s="78">
        <v>0</v>
      </c>
      <c r="FG46" s="78">
        <v>0</v>
      </c>
      <c r="FH46" s="78">
        <v>0</v>
      </c>
      <c r="FI46" s="59">
        <v>0</v>
      </c>
      <c r="FJ46" s="78">
        <v>-700</v>
      </c>
      <c r="FK46" s="59">
        <v>0</v>
      </c>
      <c r="FL46" s="59">
        <v>0</v>
      </c>
      <c r="FM46" s="78">
        <v>0</v>
      </c>
      <c r="FN46" s="59">
        <v>0</v>
      </c>
      <c r="FO46" s="78">
        <v>0</v>
      </c>
      <c r="FP46" s="78">
        <v>0</v>
      </c>
      <c r="FQ46" s="59">
        <v>0</v>
      </c>
      <c r="FR46" s="73">
        <v>-127045.67999999586</v>
      </c>
      <c r="FS46" s="73">
        <v>0</v>
      </c>
      <c r="FT46" s="73">
        <v>-127045.67999999586</v>
      </c>
      <c r="FU46" s="73"/>
      <c r="FV46" s="73">
        <f t="shared" si="2"/>
        <v>-92451.66</v>
      </c>
      <c r="FW46" s="74">
        <v>0</v>
      </c>
      <c r="FX46" s="73">
        <v>-92451.66</v>
      </c>
      <c r="FY46" s="73">
        <v>0</v>
      </c>
      <c r="FZ46" s="73">
        <v>0</v>
      </c>
      <c r="GA46" s="73">
        <v>0</v>
      </c>
      <c r="GB46" s="73">
        <v>0</v>
      </c>
      <c r="GC46" s="80">
        <v>1915800</v>
      </c>
      <c r="GD46" s="37">
        <f t="shared" si="3"/>
        <v>0</v>
      </c>
      <c r="GF46" s="50">
        <f t="shared" si="4"/>
        <v>1915799.9999999981</v>
      </c>
      <c r="GG46" s="80">
        <v>1915800</v>
      </c>
      <c r="GH46" s="37">
        <f t="shared" si="9"/>
        <v>2042845.6799999941</v>
      </c>
      <c r="GI46" s="37">
        <f t="shared" si="5"/>
        <v>0</v>
      </c>
      <c r="GJ46" s="40" t="s">
        <v>581</v>
      </c>
      <c r="GK46" s="40" t="s">
        <v>580</v>
      </c>
      <c r="GL46">
        <v>1116003.6299999994</v>
      </c>
      <c r="GM46" s="37">
        <f t="shared" si="6"/>
        <v>799796.36999999871</v>
      </c>
      <c r="GN46">
        <v>1048817</v>
      </c>
      <c r="GO46" s="37">
        <f t="shared" si="7"/>
        <v>994028.67999999411</v>
      </c>
      <c r="GQ46">
        <v>1116003.6299999999</v>
      </c>
      <c r="GR46" s="37">
        <f t="shared" si="8"/>
        <v>799796.36999999825</v>
      </c>
    </row>
    <row r="47" spans="1:203" ht="15" x14ac:dyDescent="0.25">
      <c r="A47" s="60" t="s">
        <v>344</v>
      </c>
      <c r="B47" s="60" t="s">
        <v>113</v>
      </c>
      <c r="C47" s="73">
        <v>1126501.929999999</v>
      </c>
      <c r="D47" s="73">
        <v>0</v>
      </c>
      <c r="E47" s="73">
        <v>0</v>
      </c>
      <c r="F47" s="73">
        <v>0</v>
      </c>
      <c r="G47" s="73">
        <v>104206.15</v>
      </c>
      <c r="H47" s="73">
        <v>102196.83999999989</v>
      </c>
      <c r="I47" s="73">
        <v>330198.97000000003</v>
      </c>
      <c r="J47" s="73">
        <v>0</v>
      </c>
      <c r="K47" s="73">
        <v>0</v>
      </c>
      <c r="L47" s="73">
        <v>35868.340000000004</v>
      </c>
      <c r="M47" s="73">
        <v>0</v>
      </c>
      <c r="N47" s="73">
        <v>53522.179999999986</v>
      </c>
      <c r="O47" s="73">
        <v>0</v>
      </c>
      <c r="P47" s="73">
        <v>165945.17000000001</v>
      </c>
      <c r="Q47" s="73">
        <v>400065.80999999883</v>
      </c>
      <c r="R47" s="73">
        <v>0</v>
      </c>
      <c r="S47" s="73">
        <v>8779.99</v>
      </c>
      <c r="T47" s="73">
        <v>24019.10999999999</v>
      </c>
      <c r="U47" s="73">
        <v>2400</v>
      </c>
      <c r="V47" s="73">
        <v>68370.889999999912</v>
      </c>
      <c r="W47" s="73">
        <v>50011.679999999906</v>
      </c>
      <c r="X47" s="73">
        <v>35042.5</v>
      </c>
      <c r="Y47" s="73">
        <v>87354.8</v>
      </c>
      <c r="Z47" s="73">
        <v>5589.4899999999898</v>
      </c>
      <c r="AA47" s="73">
        <v>0</v>
      </c>
      <c r="AB47" s="73">
        <v>0</v>
      </c>
      <c r="AC47" s="73">
        <v>440.25</v>
      </c>
      <c r="AD47" s="73">
        <v>31856.779999999901</v>
      </c>
      <c r="AE47" s="73">
        <v>2163.8499999999899</v>
      </c>
      <c r="AF47" s="73">
        <v>0</v>
      </c>
      <c r="AG47" s="73">
        <v>17188.150000000001</v>
      </c>
      <c r="AH47" s="73">
        <v>0</v>
      </c>
      <c r="AI47" s="73">
        <v>2034.449999999998</v>
      </c>
      <c r="AJ47" s="73">
        <v>0</v>
      </c>
      <c r="AK47" s="73">
        <v>0</v>
      </c>
      <c r="AL47" s="73">
        <v>4250</v>
      </c>
      <c r="AM47" s="73">
        <v>459.94999999999902</v>
      </c>
      <c r="AN47" s="73">
        <v>14543.060000000001</v>
      </c>
      <c r="AO47" s="73">
        <v>5972.25</v>
      </c>
      <c r="AP47" s="73">
        <v>0</v>
      </c>
      <c r="AQ47" s="73">
        <v>0</v>
      </c>
      <c r="AR47" s="73">
        <v>0</v>
      </c>
      <c r="AS47" s="73">
        <v>19601.740000000002</v>
      </c>
      <c r="AT47" s="73">
        <v>-65670.811187835759</v>
      </c>
      <c r="AU47" s="73">
        <v>0</v>
      </c>
      <c r="AV47" s="73">
        <v>-4900</v>
      </c>
      <c r="AW47" s="73">
        <v>0</v>
      </c>
      <c r="AX47" s="73">
        <v>-4135.5200000000004</v>
      </c>
      <c r="AY47" s="74">
        <v>-572298.86881216324</v>
      </c>
      <c r="AZ47" s="73">
        <v>0</v>
      </c>
      <c r="BA47" s="73">
        <v>0</v>
      </c>
      <c r="BB47" s="73">
        <v>-10506.58</v>
      </c>
      <c r="BC47" s="73">
        <v>0</v>
      </c>
      <c r="BD47" s="73">
        <v>0</v>
      </c>
      <c r="BE47" s="73">
        <v>0</v>
      </c>
      <c r="BF47" s="73">
        <v>-27162.549999999901</v>
      </c>
      <c r="BG47" s="73">
        <v>0</v>
      </c>
      <c r="BH47" s="73">
        <v>0</v>
      </c>
      <c r="BI47" s="73">
        <v>0</v>
      </c>
      <c r="BJ47" s="73">
        <v>0</v>
      </c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60"/>
      <c r="BW47" s="60"/>
      <c r="BX47" s="59"/>
      <c r="BY47" s="59"/>
      <c r="BZ47" s="59"/>
      <c r="CA47" s="59"/>
      <c r="CB47" s="59"/>
      <c r="CC47" s="59"/>
      <c r="CD47" s="59"/>
      <c r="CE47" s="59"/>
      <c r="CF47" s="73">
        <v>35042.5</v>
      </c>
      <c r="CG47" s="59"/>
      <c r="CH47" s="59"/>
      <c r="CI47" s="59"/>
      <c r="CJ47" s="59"/>
      <c r="CK47" s="59"/>
      <c r="CL47" s="59"/>
      <c r="CM47" s="59"/>
      <c r="CN47" s="59"/>
      <c r="CO47" s="59"/>
      <c r="CP47" s="75">
        <f t="shared" si="1"/>
        <v>1978867.5</v>
      </c>
      <c r="CQ47" s="59"/>
      <c r="CR47" s="59"/>
      <c r="CS47" s="59"/>
      <c r="CT47" s="59"/>
      <c r="CU47" s="59"/>
      <c r="CV47" s="59"/>
      <c r="CW47" s="59"/>
      <c r="CX47" s="59"/>
      <c r="CY47" s="59"/>
      <c r="CZ47" s="59"/>
      <c r="DA47" s="59"/>
      <c r="DB47" s="59"/>
      <c r="DC47" s="59"/>
      <c r="DD47" s="59"/>
      <c r="DE47" s="59"/>
      <c r="DF47" s="59"/>
      <c r="DG47" s="59"/>
      <c r="DH47" s="59"/>
      <c r="DI47" s="59"/>
      <c r="DJ47" s="59"/>
      <c r="DK47" s="78">
        <v>1084899</v>
      </c>
      <c r="DL47" s="78">
        <v>0</v>
      </c>
      <c r="DM47" s="78">
        <v>0</v>
      </c>
      <c r="DN47" s="78">
        <v>0</v>
      </c>
      <c r="DO47" s="78">
        <v>43076</v>
      </c>
      <c r="DP47" s="78">
        <v>138385</v>
      </c>
      <c r="DQ47" s="78">
        <v>374245</v>
      </c>
      <c r="DR47" s="78">
        <v>0</v>
      </c>
      <c r="DS47" s="78">
        <v>0</v>
      </c>
      <c r="DT47" s="78">
        <v>35053</v>
      </c>
      <c r="DU47" s="78">
        <v>0</v>
      </c>
      <c r="DV47" s="78">
        <v>51147</v>
      </c>
      <c r="DW47" s="59">
        <v>0</v>
      </c>
      <c r="DX47" s="78">
        <v>179753</v>
      </c>
      <c r="DY47" s="78">
        <v>387714</v>
      </c>
      <c r="DZ47" s="78">
        <v>0</v>
      </c>
      <c r="EA47" s="78">
        <v>22625</v>
      </c>
      <c r="EB47" s="78">
        <v>23548</v>
      </c>
      <c r="EC47" s="78">
        <v>2888</v>
      </c>
      <c r="ED47" s="78">
        <v>74044</v>
      </c>
      <c r="EE47" s="78">
        <v>58935</v>
      </c>
      <c r="EF47" s="78">
        <v>35042.5</v>
      </c>
      <c r="EG47" s="78">
        <v>117930</v>
      </c>
      <c r="EH47" s="78">
        <v>7718</v>
      </c>
      <c r="EI47" s="78">
        <v>0</v>
      </c>
      <c r="EJ47" s="78">
        <v>0</v>
      </c>
      <c r="EK47" s="78">
        <v>2650</v>
      </c>
      <c r="EL47" s="78">
        <v>28000</v>
      </c>
      <c r="EM47" s="78">
        <v>4610</v>
      </c>
      <c r="EN47" s="78">
        <v>0</v>
      </c>
      <c r="EO47" s="78">
        <v>17900</v>
      </c>
      <c r="EP47" s="105">
        <v>77786.275000006426</v>
      </c>
      <c r="EQ47" s="78">
        <v>7800</v>
      </c>
      <c r="ER47" s="59">
        <v>0</v>
      </c>
      <c r="ES47" s="78">
        <v>0</v>
      </c>
      <c r="ET47" s="78">
        <v>6500</v>
      </c>
      <c r="EU47" s="78">
        <v>4356</v>
      </c>
      <c r="EV47" s="78">
        <v>12710</v>
      </c>
      <c r="EW47" s="78">
        <v>8400</v>
      </c>
      <c r="EX47" s="79">
        <v>0</v>
      </c>
      <c r="EY47" s="78">
        <v>0</v>
      </c>
      <c r="EZ47" s="78">
        <v>0</v>
      </c>
      <c r="FA47" s="78">
        <v>20970</v>
      </c>
      <c r="FB47" s="78">
        <v>-482898</v>
      </c>
      <c r="FC47" s="59">
        <v>0</v>
      </c>
      <c r="FD47" s="78">
        <v>0</v>
      </c>
      <c r="FE47" s="78">
        <v>0</v>
      </c>
      <c r="FF47" s="78">
        <v>-1950</v>
      </c>
      <c r="FG47" s="78">
        <v>0</v>
      </c>
      <c r="FH47" s="78">
        <v>0</v>
      </c>
      <c r="FI47" s="59">
        <v>0</v>
      </c>
      <c r="FJ47" s="78">
        <v>-2800</v>
      </c>
      <c r="FK47" s="59">
        <v>0</v>
      </c>
      <c r="FL47" s="59">
        <v>0</v>
      </c>
      <c r="FM47" s="78">
        <v>0</v>
      </c>
      <c r="FN47" s="59">
        <v>0</v>
      </c>
      <c r="FO47" s="78">
        <v>0</v>
      </c>
      <c r="FP47" s="78">
        <v>0</v>
      </c>
      <c r="FQ47" s="59">
        <v>0</v>
      </c>
      <c r="FR47" s="73">
        <v>-327126.77500000817</v>
      </c>
      <c r="FS47" s="73">
        <v>0</v>
      </c>
      <c r="FT47" s="73">
        <v>-327126.77500000817</v>
      </c>
      <c r="FU47" s="73">
        <v>0</v>
      </c>
      <c r="FV47" s="73">
        <f t="shared" si="2"/>
        <v>-299964.23000000004</v>
      </c>
      <c r="FW47" s="74">
        <v>0</v>
      </c>
      <c r="FX47" s="73">
        <v>-299964.23000000004</v>
      </c>
      <c r="FY47" s="73">
        <v>0</v>
      </c>
      <c r="FZ47" s="73">
        <v>0</v>
      </c>
      <c r="GA47" s="73">
        <v>0</v>
      </c>
      <c r="GB47" s="73">
        <v>0</v>
      </c>
      <c r="GC47" s="80">
        <v>2013910</v>
      </c>
      <c r="GD47" s="37">
        <f t="shared" si="3"/>
        <v>0</v>
      </c>
      <c r="GF47" s="50">
        <f t="shared" si="4"/>
        <v>2013909.9999999981</v>
      </c>
      <c r="GG47" s="80">
        <v>2013910</v>
      </c>
      <c r="GH47" s="37">
        <f t="shared" si="9"/>
        <v>2341036.7750000064</v>
      </c>
      <c r="GI47" s="37">
        <f t="shared" si="5"/>
        <v>0</v>
      </c>
      <c r="GJ47" s="40" t="s">
        <v>344</v>
      </c>
      <c r="GK47" s="40" t="s">
        <v>113</v>
      </c>
      <c r="GL47">
        <v>1629881.97</v>
      </c>
      <c r="GM47" s="37">
        <f t="shared" si="6"/>
        <v>384028.02999999817</v>
      </c>
      <c r="GN47">
        <v>1753352</v>
      </c>
      <c r="GO47" s="37">
        <f t="shared" si="7"/>
        <v>587684.77500000643</v>
      </c>
      <c r="GQ47">
        <v>1629881.9699999997</v>
      </c>
      <c r="GR47" s="37">
        <f t="shared" si="8"/>
        <v>384028.0299999984</v>
      </c>
    </row>
    <row r="48" spans="1:203" ht="15" x14ac:dyDescent="0.25">
      <c r="A48" s="60" t="s">
        <v>345</v>
      </c>
      <c r="B48" s="60" t="s">
        <v>91</v>
      </c>
      <c r="C48" s="73">
        <v>733689.4999999979</v>
      </c>
      <c r="D48" s="73">
        <v>612.33999999999799</v>
      </c>
      <c r="E48" s="73">
        <v>149025.97999999902</v>
      </c>
      <c r="F48" s="73">
        <v>1157.5699999999988</v>
      </c>
      <c r="G48" s="73">
        <v>41410.36</v>
      </c>
      <c r="H48" s="73">
        <v>389634.07999999903</v>
      </c>
      <c r="I48" s="73">
        <v>197373.37999999989</v>
      </c>
      <c r="J48" s="73">
        <v>0</v>
      </c>
      <c r="K48" s="73">
        <v>0</v>
      </c>
      <c r="L48" s="73">
        <v>0</v>
      </c>
      <c r="M48" s="73">
        <v>0</v>
      </c>
      <c r="N48" s="73">
        <v>32979.9</v>
      </c>
      <c r="O48" s="73">
        <v>0</v>
      </c>
      <c r="P48" s="73">
        <v>3732.15</v>
      </c>
      <c r="Q48" s="73">
        <v>151638.4599999999</v>
      </c>
      <c r="R48" s="73">
        <v>0</v>
      </c>
      <c r="S48" s="73">
        <v>16674.41</v>
      </c>
      <c r="T48" s="73">
        <v>9047.7699999999895</v>
      </c>
      <c r="U48" s="73">
        <v>1606</v>
      </c>
      <c r="V48" s="73">
        <v>48799.03</v>
      </c>
      <c r="W48" s="73">
        <v>35310.050000000003</v>
      </c>
      <c r="X48" s="73">
        <v>11235</v>
      </c>
      <c r="Y48" s="73">
        <v>12372.86999999999</v>
      </c>
      <c r="Z48" s="73">
        <v>3803.0599999999899</v>
      </c>
      <c r="AA48" s="73">
        <v>0</v>
      </c>
      <c r="AB48" s="73">
        <v>0</v>
      </c>
      <c r="AC48" s="73">
        <v>0</v>
      </c>
      <c r="AD48" s="73">
        <v>20137.049999999988</v>
      </c>
      <c r="AE48" s="73">
        <v>7865.3799999999992</v>
      </c>
      <c r="AF48" s="73">
        <v>0</v>
      </c>
      <c r="AG48" s="73">
        <v>2097.75</v>
      </c>
      <c r="AH48" s="73">
        <v>0</v>
      </c>
      <c r="AI48" s="73">
        <v>3959.98</v>
      </c>
      <c r="AJ48" s="73">
        <v>0</v>
      </c>
      <c r="AK48" s="73">
        <v>0</v>
      </c>
      <c r="AL48" s="73">
        <v>1161</v>
      </c>
      <c r="AM48" s="73">
        <v>2226.59</v>
      </c>
      <c r="AN48" s="73">
        <v>9887.9500000000007</v>
      </c>
      <c r="AO48" s="73">
        <v>14719.54</v>
      </c>
      <c r="AP48" s="73">
        <v>0</v>
      </c>
      <c r="AQ48" s="73">
        <v>9707.26</v>
      </c>
      <c r="AR48" s="73">
        <v>0</v>
      </c>
      <c r="AS48" s="73">
        <v>14555.869999999988</v>
      </c>
      <c r="AT48" s="73">
        <v>-44395.804175205354</v>
      </c>
      <c r="AU48" s="73">
        <v>0</v>
      </c>
      <c r="AV48" s="73">
        <v>-3005</v>
      </c>
      <c r="AW48" s="73">
        <v>0</v>
      </c>
      <c r="AX48" s="73">
        <v>-64294.739999999903</v>
      </c>
      <c r="AY48" s="74">
        <v>-377440.60582479468</v>
      </c>
      <c r="AZ48" s="73">
        <v>0</v>
      </c>
      <c r="BA48" s="73">
        <v>0</v>
      </c>
      <c r="BB48" s="73">
        <v>0</v>
      </c>
      <c r="BC48" s="73">
        <v>0</v>
      </c>
      <c r="BD48" s="73">
        <v>0</v>
      </c>
      <c r="BE48" s="73">
        <v>0</v>
      </c>
      <c r="BF48" s="73">
        <v>-53994.129999999903</v>
      </c>
      <c r="BG48" s="73">
        <v>0</v>
      </c>
      <c r="BH48" s="73">
        <v>0</v>
      </c>
      <c r="BI48" s="73">
        <v>0</v>
      </c>
      <c r="BJ48" s="73">
        <v>0</v>
      </c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60"/>
      <c r="BW48" s="60"/>
      <c r="BX48" s="59"/>
      <c r="BY48" s="59"/>
      <c r="BZ48" s="59"/>
      <c r="CA48" s="59"/>
      <c r="CB48" s="59"/>
      <c r="CC48" s="59"/>
      <c r="CD48" s="59"/>
      <c r="CE48" s="59"/>
      <c r="CF48" s="73">
        <v>11235</v>
      </c>
      <c r="CG48" s="59"/>
      <c r="CH48" s="59"/>
      <c r="CI48" s="59"/>
      <c r="CJ48" s="59"/>
      <c r="CK48" s="59"/>
      <c r="CL48" s="59"/>
      <c r="CM48" s="59"/>
      <c r="CN48" s="59"/>
      <c r="CO48" s="59"/>
      <c r="CP48" s="75">
        <f t="shared" si="1"/>
        <v>1372055</v>
      </c>
      <c r="CQ48" s="59"/>
      <c r="CR48" s="59"/>
      <c r="CS48" s="59"/>
      <c r="CT48" s="59"/>
      <c r="CU48" s="59"/>
      <c r="CV48" s="59"/>
      <c r="CW48" s="59"/>
      <c r="CX48" s="59"/>
      <c r="CY48" s="59"/>
      <c r="CZ48" s="59"/>
      <c r="DA48" s="59"/>
      <c r="DB48" s="59"/>
      <c r="DC48" s="59"/>
      <c r="DD48" s="59"/>
      <c r="DE48" s="59"/>
      <c r="DF48" s="59"/>
      <c r="DG48" s="59"/>
      <c r="DH48" s="59"/>
      <c r="DI48" s="59"/>
      <c r="DJ48" s="59"/>
      <c r="DK48" s="78">
        <v>658928</v>
      </c>
      <c r="DL48" s="78">
        <v>0</v>
      </c>
      <c r="DM48" s="78">
        <v>134910</v>
      </c>
      <c r="DN48" s="78">
        <v>0</v>
      </c>
      <c r="DO48" s="78">
        <v>38690</v>
      </c>
      <c r="DP48" s="78">
        <v>370282</v>
      </c>
      <c r="DQ48" s="78">
        <v>173540</v>
      </c>
      <c r="DR48" s="78">
        <v>0</v>
      </c>
      <c r="DS48" s="78">
        <v>0</v>
      </c>
      <c r="DT48" s="78">
        <v>0</v>
      </c>
      <c r="DU48" s="78">
        <v>0</v>
      </c>
      <c r="DV48" s="78">
        <v>32265</v>
      </c>
      <c r="DW48" s="59">
        <v>0</v>
      </c>
      <c r="DX48" s="78">
        <v>2000</v>
      </c>
      <c r="DY48" s="78">
        <v>25336</v>
      </c>
      <c r="DZ48" s="78">
        <v>0</v>
      </c>
      <c r="EA48" s="78">
        <v>15724</v>
      </c>
      <c r="EB48" s="78">
        <v>9799</v>
      </c>
      <c r="EC48" s="78">
        <v>1739</v>
      </c>
      <c r="ED48" s="78">
        <v>52172</v>
      </c>
      <c r="EE48" s="78">
        <v>43712</v>
      </c>
      <c r="EF48" s="78">
        <v>11235</v>
      </c>
      <c r="EG48" s="78">
        <v>24746</v>
      </c>
      <c r="EH48" s="78">
        <v>3772</v>
      </c>
      <c r="EI48" s="78">
        <v>0</v>
      </c>
      <c r="EJ48" s="78">
        <v>0</v>
      </c>
      <c r="EK48" s="78">
        <v>0</v>
      </c>
      <c r="EL48" s="78">
        <v>3500</v>
      </c>
      <c r="EM48" s="78">
        <v>95</v>
      </c>
      <c r="EN48" s="78">
        <v>5000</v>
      </c>
      <c r="EO48" s="78">
        <v>1900</v>
      </c>
      <c r="EP48" s="105">
        <v>1939.1400000043213</v>
      </c>
      <c r="EQ48" s="78">
        <v>4176</v>
      </c>
      <c r="ER48" s="59">
        <v>0</v>
      </c>
      <c r="ES48" s="78">
        <v>0</v>
      </c>
      <c r="ET48" s="78">
        <v>0</v>
      </c>
      <c r="EU48" s="78">
        <v>2570</v>
      </c>
      <c r="EV48" s="78">
        <v>6130</v>
      </c>
      <c r="EW48" s="78">
        <v>9450</v>
      </c>
      <c r="EX48" s="79">
        <v>0</v>
      </c>
      <c r="EY48" s="78">
        <v>30000</v>
      </c>
      <c r="EZ48" s="78">
        <v>0</v>
      </c>
      <c r="FA48" s="78">
        <v>15966</v>
      </c>
      <c r="FB48" s="78">
        <v>-315267</v>
      </c>
      <c r="FC48" s="59">
        <v>0</v>
      </c>
      <c r="FD48" s="78">
        <v>0</v>
      </c>
      <c r="FE48" s="78">
        <v>0</v>
      </c>
      <c r="FF48" s="78">
        <v>0</v>
      </c>
      <c r="FG48" s="78">
        <v>0</v>
      </c>
      <c r="FH48" s="78">
        <v>0</v>
      </c>
      <c r="FI48" s="59">
        <v>0</v>
      </c>
      <c r="FJ48" s="78">
        <v>0</v>
      </c>
      <c r="FK48" s="59">
        <v>0</v>
      </c>
      <c r="FL48" s="59">
        <v>0</v>
      </c>
      <c r="FM48" s="78">
        <v>0</v>
      </c>
      <c r="FN48" s="59">
        <v>0</v>
      </c>
      <c r="FO48" s="78">
        <v>0</v>
      </c>
      <c r="FP48" s="78">
        <v>0</v>
      </c>
      <c r="FQ48" s="59">
        <v>0</v>
      </c>
      <c r="FR48" s="73">
        <v>18980.859999991226</v>
      </c>
      <c r="FS48" s="73">
        <v>0</v>
      </c>
      <c r="FT48" s="73">
        <v>18980.859999991226</v>
      </c>
      <c r="FU48" s="73">
        <v>0</v>
      </c>
      <c r="FV48" s="73">
        <f t="shared" si="2"/>
        <v>72974.989999999991</v>
      </c>
      <c r="FW48" s="74">
        <v>0</v>
      </c>
      <c r="FX48" s="73">
        <v>72974.989999999991</v>
      </c>
      <c r="FY48" s="73">
        <v>0</v>
      </c>
      <c r="FZ48" s="73">
        <v>0</v>
      </c>
      <c r="GA48" s="73">
        <v>0</v>
      </c>
      <c r="GB48" s="73">
        <v>0</v>
      </c>
      <c r="GC48" s="80">
        <v>1383290</v>
      </c>
      <c r="GD48" s="37">
        <f t="shared" si="3"/>
        <v>0</v>
      </c>
      <c r="GF48" s="50">
        <f t="shared" si="4"/>
        <v>1383289.9999999956</v>
      </c>
      <c r="GG48" s="80">
        <v>1383290</v>
      </c>
      <c r="GH48" s="37">
        <f t="shared" si="9"/>
        <v>1364309.1400000043</v>
      </c>
      <c r="GI48" s="37">
        <f t="shared" si="5"/>
        <v>0</v>
      </c>
      <c r="GJ48" s="40" t="s">
        <v>345</v>
      </c>
      <c r="GK48" s="40" t="s">
        <v>91</v>
      </c>
      <c r="GL48">
        <v>1210160.6299999999</v>
      </c>
      <c r="GM48" s="37">
        <f t="shared" si="6"/>
        <v>173129.36999999569</v>
      </c>
      <c r="GN48">
        <v>1269633</v>
      </c>
      <c r="GO48" s="37">
        <f t="shared" si="7"/>
        <v>94676.140000004321</v>
      </c>
      <c r="GQ48">
        <v>1210160.6300000006</v>
      </c>
      <c r="GR48" s="37">
        <f t="shared" si="8"/>
        <v>173129.36999999499</v>
      </c>
    </row>
    <row r="49" spans="1:203" ht="15" x14ac:dyDescent="0.25">
      <c r="A49" s="60" t="s">
        <v>346</v>
      </c>
      <c r="B49" s="60" t="s">
        <v>92</v>
      </c>
      <c r="C49" s="73">
        <v>524258.47999999882</v>
      </c>
      <c r="D49" s="73">
        <v>0</v>
      </c>
      <c r="E49" s="73">
        <v>0</v>
      </c>
      <c r="F49" s="73">
        <v>0</v>
      </c>
      <c r="G49" s="73">
        <v>19109.589999999898</v>
      </c>
      <c r="H49" s="73">
        <v>0</v>
      </c>
      <c r="I49" s="73">
        <v>61976.060000000005</v>
      </c>
      <c r="J49" s="73">
        <v>0</v>
      </c>
      <c r="K49" s="73">
        <v>0</v>
      </c>
      <c r="L49" s="73">
        <v>7321.11</v>
      </c>
      <c r="M49" s="73">
        <v>0</v>
      </c>
      <c r="N49" s="73">
        <v>38877.049999999988</v>
      </c>
      <c r="O49" s="73">
        <v>0</v>
      </c>
      <c r="P49" s="73">
        <v>3840</v>
      </c>
      <c r="Q49" s="73">
        <v>57617.640000000007</v>
      </c>
      <c r="R49" s="73">
        <v>0</v>
      </c>
      <c r="S49" s="73">
        <v>37109.61</v>
      </c>
      <c r="T49" s="73">
        <v>6661.4999999999991</v>
      </c>
      <c r="U49" s="73">
        <v>1727.5</v>
      </c>
      <c r="V49" s="73">
        <v>21173.169999999893</v>
      </c>
      <c r="W49" s="73">
        <v>32131.329999999889</v>
      </c>
      <c r="X49" s="73">
        <v>11636.25</v>
      </c>
      <c r="Y49" s="73">
        <v>27242.920000000002</v>
      </c>
      <c r="Z49" s="73">
        <v>1833.01</v>
      </c>
      <c r="AA49" s="73">
        <v>0</v>
      </c>
      <c r="AB49" s="73">
        <v>0</v>
      </c>
      <c r="AC49" s="73">
        <v>0</v>
      </c>
      <c r="AD49" s="73">
        <v>8859.7800000000007</v>
      </c>
      <c r="AE49" s="73">
        <v>0</v>
      </c>
      <c r="AF49" s="73">
        <v>0</v>
      </c>
      <c r="AG49" s="73">
        <v>1560.94</v>
      </c>
      <c r="AH49" s="73">
        <v>0</v>
      </c>
      <c r="AI49" s="73">
        <v>2759.8</v>
      </c>
      <c r="AJ49" s="73">
        <v>0</v>
      </c>
      <c r="AK49" s="73">
        <v>0</v>
      </c>
      <c r="AL49" s="73">
        <v>4910.26</v>
      </c>
      <c r="AM49" s="73">
        <v>0</v>
      </c>
      <c r="AN49" s="73">
        <v>626.65</v>
      </c>
      <c r="AO49" s="73">
        <v>2505.36</v>
      </c>
      <c r="AP49" s="73">
        <v>0</v>
      </c>
      <c r="AQ49" s="73">
        <v>0</v>
      </c>
      <c r="AR49" s="73">
        <v>0</v>
      </c>
      <c r="AS49" s="73">
        <v>11665</v>
      </c>
      <c r="AT49" s="73">
        <v>-33093.366694226206</v>
      </c>
      <c r="AU49" s="73">
        <v>0</v>
      </c>
      <c r="AV49" s="73">
        <v>-2150.84</v>
      </c>
      <c r="AW49" s="73">
        <v>0</v>
      </c>
      <c r="AX49" s="73">
        <v>-6750</v>
      </c>
      <c r="AY49" s="74">
        <v>-94671.163305773691</v>
      </c>
      <c r="AZ49" s="73">
        <v>0</v>
      </c>
      <c r="BA49" s="73">
        <v>0</v>
      </c>
      <c r="BB49" s="73">
        <v>-2500</v>
      </c>
      <c r="BC49" s="73">
        <v>0</v>
      </c>
      <c r="BD49" s="73">
        <v>0</v>
      </c>
      <c r="BE49" s="73">
        <v>0</v>
      </c>
      <c r="BF49" s="73">
        <v>-47117.639999999898</v>
      </c>
      <c r="BG49" s="73">
        <v>0</v>
      </c>
      <c r="BH49" s="73">
        <v>0</v>
      </c>
      <c r="BI49" s="73">
        <v>0</v>
      </c>
      <c r="BJ49" s="73">
        <v>0</v>
      </c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60"/>
      <c r="BW49" s="60"/>
      <c r="BX49" s="59"/>
      <c r="BY49" s="59"/>
      <c r="BZ49" s="59"/>
      <c r="CA49" s="59"/>
      <c r="CB49" s="59"/>
      <c r="CC49" s="59"/>
      <c r="CD49" s="59"/>
      <c r="CE49" s="59"/>
      <c r="CF49" s="73">
        <v>11636.25</v>
      </c>
      <c r="CG49" s="59"/>
      <c r="CH49" s="59"/>
      <c r="CI49" s="59"/>
      <c r="CJ49" s="59"/>
      <c r="CK49" s="59"/>
      <c r="CL49" s="59"/>
      <c r="CM49" s="59"/>
      <c r="CN49" s="59"/>
      <c r="CO49" s="59"/>
      <c r="CP49" s="75">
        <f t="shared" si="1"/>
        <v>687483.75</v>
      </c>
      <c r="CQ49" s="59"/>
      <c r="CR49" s="59"/>
      <c r="CS49" s="59"/>
      <c r="CT49" s="59"/>
      <c r="CU49" s="59"/>
      <c r="CV49" s="59"/>
      <c r="CW49" s="59"/>
      <c r="CX49" s="59"/>
      <c r="CY49" s="59"/>
      <c r="CZ49" s="59"/>
      <c r="DA49" s="59"/>
      <c r="DB49" s="59"/>
      <c r="DC49" s="59"/>
      <c r="DD49" s="59"/>
      <c r="DE49" s="59"/>
      <c r="DF49" s="59"/>
      <c r="DG49" s="59"/>
      <c r="DH49" s="59"/>
      <c r="DI49" s="59"/>
      <c r="DJ49" s="59"/>
      <c r="DK49" s="78">
        <v>533122</v>
      </c>
      <c r="DL49" s="78">
        <v>0</v>
      </c>
      <c r="DM49" s="78">
        <v>0</v>
      </c>
      <c r="DN49" s="78">
        <v>0</v>
      </c>
      <c r="DO49" s="78">
        <v>13031</v>
      </c>
      <c r="DP49" s="78">
        <v>0</v>
      </c>
      <c r="DQ49" s="78">
        <v>74753</v>
      </c>
      <c r="DR49" s="78">
        <v>0</v>
      </c>
      <c r="DS49" s="78">
        <v>0</v>
      </c>
      <c r="DT49" s="78">
        <v>7070</v>
      </c>
      <c r="DU49" s="78">
        <v>0</v>
      </c>
      <c r="DV49" s="78">
        <v>35154</v>
      </c>
      <c r="DW49" s="59">
        <v>0</v>
      </c>
      <c r="DX49" s="78">
        <v>4951</v>
      </c>
      <c r="DY49" s="78">
        <v>28732</v>
      </c>
      <c r="DZ49" s="78">
        <v>0</v>
      </c>
      <c r="EA49" s="78">
        <v>34734</v>
      </c>
      <c r="EB49" s="78">
        <v>6156</v>
      </c>
      <c r="EC49" s="78">
        <v>1640</v>
      </c>
      <c r="ED49" s="78">
        <v>23137</v>
      </c>
      <c r="EE49" s="78">
        <v>30971</v>
      </c>
      <c r="EF49" s="78">
        <v>11636.25</v>
      </c>
      <c r="EG49" s="78">
        <v>11614</v>
      </c>
      <c r="EH49" s="78">
        <v>2244</v>
      </c>
      <c r="EI49" s="78">
        <v>0</v>
      </c>
      <c r="EJ49" s="78">
        <v>0</v>
      </c>
      <c r="EK49" s="78">
        <v>0</v>
      </c>
      <c r="EL49" s="78">
        <v>10000</v>
      </c>
      <c r="EM49" s="78">
        <v>108</v>
      </c>
      <c r="EN49" s="78">
        <v>0</v>
      </c>
      <c r="EO49" s="78">
        <v>2200</v>
      </c>
      <c r="EP49" s="105">
        <v>-85747.627499998896</v>
      </c>
      <c r="EQ49" s="78">
        <v>2500</v>
      </c>
      <c r="ER49" s="59">
        <v>0</v>
      </c>
      <c r="ES49" s="78">
        <v>0</v>
      </c>
      <c r="ET49" s="78">
        <v>2300</v>
      </c>
      <c r="EU49" s="78">
        <v>1100</v>
      </c>
      <c r="EV49" s="78">
        <v>0</v>
      </c>
      <c r="EW49" s="78">
        <v>1850</v>
      </c>
      <c r="EX49" s="79">
        <v>0</v>
      </c>
      <c r="EY49" s="78">
        <v>0</v>
      </c>
      <c r="EZ49" s="78">
        <v>0</v>
      </c>
      <c r="FA49" s="78">
        <v>12840</v>
      </c>
      <c r="FB49" s="78">
        <v>-83251</v>
      </c>
      <c r="FC49" s="59">
        <v>0</v>
      </c>
      <c r="FD49" s="78">
        <v>0</v>
      </c>
      <c r="FE49" s="78">
        <v>0</v>
      </c>
      <c r="FF49" s="78">
        <v>-4500</v>
      </c>
      <c r="FG49" s="78">
        <v>0</v>
      </c>
      <c r="FH49" s="78">
        <v>0</v>
      </c>
      <c r="FI49" s="59">
        <v>0</v>
      </c>
      <c r="FJ49" s="78">
        <v>-700</v>
      </c>
      <c r="FK49" s="59">
        <v>0</v>
      </c>
      <c r="FL49" s="59">
        <v>0</v>
      </c>
      <c r="FM49" s="78">
        <v>0</v>
      </c>
      <c r="FN49" s="59">
        <v>0</v>
      </c>
      <c r="FO49" s="78">
        <v>0</v>
      </c>
      <c r="FP49" s="78">
        <v>0</v>
      </c>
      <c r="FQ49" s="59">
        <v>0</v>
      </c>
      <c r="FR49" s="73">
        <v>21475.377499997703</v>
      </c>
      <c r="FS49" s="73">
        <v>0</v>
      </c>
      <c r="FT49" s="73">
        <v>21475.377499997703</v>
      </c>
      <c r="FU49" s="73">
        <v>0</v>
      </c>
      <c r="FV49" s="73">
        <f t="shared" si="2"/>
        <v>68593.02</v>
      </c>
      <c r="FW49" s="74">
        <v>0</v>
      </c>
      <c r="FX49" s="73">
        <v>68593.02</v>
      </c>
      <c r="FY49" s="73">
        <v>0</v>
      </c>
      <c r="FZ49" s="73">
        <v>0</v>
      </c>
      <c r="GA49" s="73">
        <v>0</v>
      </c>
      <c r="GB49" s="73">
        <v>0</v>
      </c>
      <c r="GC49" s="80">
        <v>699120</v>
      </c>
      <c r="GD49" s="37">
        <f t="shared" si="3"/>
        <v>0</v>
      </c>
      <c r="GF49" s="50">
        <f t="shared" si="4"/>
        <v>699119.99999999884</v>
      </c>
      <c r="GG49" s="80">
        <v>699120</v>
      </c>
      <c r="GH49" s="37">
        <f t="shared" si="9"/>
        <v>677644.6225000011</v>
      </c>
      <c r="GI49" s="37">
        <f t="shared" si="5"/>
        <v>0</v>
      </c>
      <c r="GJ49" s="40" t="s">
        <v>346</v>
      </c>
      <c r="GK49" s="40" t="s">
        <v>92</v>
      </c>
      <c r="GL49">
        <v>598040.65000000026</v>
      </c>
      <c r="GM49" s="37">
        <f t="shared" si="6"/>
        <v>101079.34999999858</v>
      </c>
      <c r="GN49">
        <v>621578</v>
      </c>
      <c r="GO49" s="37">
        <f t="shared" si="7"/>
        <v>56066.622500001104</v>
      </c>
      <c r="GQ49">
        <v>598040.64999999979</v>
      </c>
      <c r="GR49" s="37">
        <f t="shared" si="8"/>
        <v>101079.34999999905</v>
      </c>
    </row>
    <row r="50" spans="1:203" ht="15" x14ac:dyDescent="0.25">
      <c r="A50" s="60" t="s">
        <v>347</v>
      </c>
      <c r="B50" s="60" t="s">
        <v>93</v>
      </c>
      <c r="C50" s="73">
        <v>661188.46999999904</v>
      </c>
      <c r="D50" s="73">
        <v>0</v>
      </c>
      <c r="E50" s="73">
        <v>0</v>
      </c>
      <c r="F50" s="73">
        <v>0</v>
      </c>
      <c r="G50" s="73">
        <v>60313.569999999905</v>
      </c>
      <c r="H50" s="73">
        <v>0</v>
      </c>
      <c r="I50" s="73">
        <v>409642.63999999902</v>
      </c>
      <c r="J50" s="73">
        <v>0</v>
      </c>
      <c r="K50" s="73">
        <v>0</v>
      </c>
      <c r="L50" s="73">
        <v>7318.43</v>
      </c>
      <c r="M50" s="73">
        <v>0</v>
      </c>
      <c r="N50" s="73">
        <v>45673.719999999885</v>
      </c>
      <c r="O50" s="73">
        <v>0</v>
      </c>
      <c r="P50" s="73">
        <v>3402.3699999999899</v>
      </c>
      <c r="Q50" s="73">
        <v>44084.98</v>
      </c>
      <c r="R50" s="73">
        <v>8837.7299999999905</v>
      </c>
      <c r="S50" s="73">
        <v>26095.559999999899</v>
      </c>
      <c r="T50" s="73">
        <v>9338.9599999999973</v>
      </c>
      <c r="U50" s="73">
        <v>1118.51</v>
      </c>
      <c r="V50" s="73">
        <v>39625.37999999999</v>
      </c>
      <c r="W50" s="73">
        <v>37456.04</v>
      </c>
      <c r="X50" s="73">
        <v>21400</v>
      </c>
      <c r="Y50" s="73">
        <v>71927.869999999893</v>
      </c>
      <c r="Z50" s="73">
        <v>3437.98</v>
      </c>
      <c r="AA50" s="73">
        <v>0</v>
      </c>
      <c r="AB50" s="73">
        <v>0</v>
      </c>
      <c r="AC50" s="73">
        <v>0</v>
      </c>
      <c r="AD50" s="73">
        <v>12212.879999999899</v>
      </c>
      <c r="AE50" s="73">
        <v>200</v>
      </c>
      <c r="AF50" s="73">
        <v>965.11</v>
      </c>
      <c r="AG50" s="73">
        <v>1637.67</v>
      </c>
      <c r="AH50" s="73">
        <v>0</v>
      </c>
      <c r="AI50" s="73">
        <v>6036.0199999999895</v>
      </c>
      <c r="AJ50" s="73">
        <v>0</v>
      </c>
      <c r="AK50" s="73">
        <v>0</v>
      </c>
      <c r="AL50" s="73">
        <v>5153.0699999999897</v>
      </c>
      <c r="AM50" s="73">
        <v>1010.05</v>
      </c>
      <c r="AN50" s="73">
        <v>3820.0999999999899</v>
      </c>
      <c r="AO50" s="73">
        <v>6203.14</v>
      </c>
      <c r="AP50" s="73">
        <v>0</v>
      </c>
      <c r="AQ50" s="73">
        <v>0</v>
      </c>
      <c r="AR50" s="73">
        <v>0</v>
      </c>
      <c r="AS50" s="73">
        <v>12905.729999999989</v>
      </c>
      <c r="AT50" s="73">
        <v>-32715.978746327455</v>
      </c>
      <c r="AU50" s="73">
        <v>0</v>
      </c>
      <c r="AV50" s="73">
        <v>-11427.66</v>
      </c>
      <c r="AW50" s="73">
        <v>0</v>
      </c>
      <c r="AX50" s="73">
        <v>-76649.719999999899</v>
      </c>
      <c r="AY50" s="74">
        <v>-275727.58125367144</v>
      </c>
      <c r="AZ50" s="73">
        <v>0</v>
      </c>
      <c r="BA50" s="73">
        <v>0</v>
      </c>
      <c r="BB50" s="73">
        <v>0</v>
      </c>
      <c r="BC50" s="73">
        <v>0</v>
      </c>
      <c r="BD50" s="73">
        <v>0</v>
      </c>
      <c r="BE50" s="73">
        <v>0</v>
      </c>
      <c r="BF50" s="73">
        <v>35594.959999999897</v>
      </c>
      <c r="BG50" s="73">
        <v>0</v>
      </c>
      <c r="BH50" s="73">
        <v>0</v>
      </c>
      <c r="BI50" s="73">
        <v>0</v>
      </c>
      <c r="BJ50" s="73">
        <v>0</v>
      </c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60"/>
      <c r="BW50" s="60"/>
      <c r="BX50" s="59"/>
      <c r="BY50" s="59"/>
      <c r="BZ50" s="59"/>
      <c r="CA50" s="59"/>
      <c r="CB50" s="59"/>
      <c r="CC50" s="59"/>
      <c r="CD50" s="59"/>
      <c r="CE50" s="59"/>
      <c r="CF50" s="73">
        <v>21400</v>
      </c>
      <c r="CG50" s="59"/>
      <c r="CH50" s="59"/>
      <c r="CI50" s="59"/>
      <c r="CJ50" s="59"/>
      <c r="CK50" s="59"/>
      <c r="CL50" s="59"/>
      <c r="CM50" s="59"/>
      <c r="CN50" s="59"/>
      <c r="CO50" s="59"/>
      <c r="CP50" s="75">
        <f t="shared" si="1"/>
        <v>1118680</v>
      </c>
      <c r="CQ50" s="59"/>
      <c r="CR50" s="59"/>
      <c r="CS50" s="59"/>
      <c r="CT50" s="59"/>
      <c r="CU50" s="59"/>
      <c r="CV50" s="59"/>
      <c r="CW50" s="59"/>
      <c r="CX50" s="59"/>
      <c r="CY50" s="59"/>
      <c r="CZ50" s="59"/>
      <c r="DA50" s="59"/>
      <c r="DB50" s="59"/>
      <c r="DC50" s="59"/>
      <c r="DD50" s="59"/>
      <c r="DE50" s="59"/>
      <c r="DF50" s="59"/>
      <c r="DG50" s="59"/>
      <c r="DH50" s="59"/>
      <c r="DI50" s="59"/>
      <c r="DJ50" s="59"/>
      <c r="DK50" s="78">
        <v>690178</v>
      </c>
      <c r="DL50" s="78">
        <v>0</v>
      </c>
      <c r="DM50" s="78">
        <v>0</v>
      </c>
      <c r="DN50" s="78">
        <v>0</v>
      </c>
      <c r="DO50" s="78">
        <v>27707</v>
      </c>
      <c r="DP50" s="78">
        <v>0</v>
      </c>
      <c r="DQ50" s="78">
        <v>403528</v>
      </c>
      <c r="DR50" s="78">
        <v>0</v>
      </c>
      <c r="DS50" s="78">
        <v>0</v>
      </c>
      <c r="DT50" s="78">
        <v>7502</v>
      </c>
      <c r="DU50" s="78">
        <v>0</v>
      </c>
      <c r="DV50" s="78">
        <v>44936</v>
      </c>
      <c r="DW50" s="59">
        <v>0</v>
      </c>
      <c r="DX50" s="78">
        <v>5003</v>
      </c>
      <c r="DY50" s="78">
        <v>24086</v>
      </c>
      <c r="DZ50" s="78">
        <v>0</v>
      </c>
      <c r="EA50" s="78">
        <v>28116</v>
      </c>
      <c r="EB50" s="78">
        <v>9005</v>
      </c>
      <c r="EC50" s="78">
        <v>1584</v>
      </c>
      <c r="ED50" s="78">
        <v>48392</v>
      </c>
      <c r="EE50" s="78">
        <v>40327</v>
      </c>
      <c r="EF50" s="78">
        <v>21400</v>
      </c>
      <c r="EG50" s="78">
        <v>18393</v>
      </c>
      <c r="EH50" s="78">
        <v>3428</v>
      </c>
      <c r="EI50" s="78">
        <v>0</v>
      </c>
      <c r="EJ50" s="78">
        <v>0</v>
      </c>
      <c r="EK50" s="78">
        <v>0</v>
      </c>
      <c r="EL50" s="78">
        <v>13000</v>
      </c>
      <c r="EM50" s="78">
        <v>2500</v>
      </c>
      <c r="EN50" s="78">
        <v>0</v>
      </c>
      <c r="EO50" s="78">
        <v>2100</v>
      </c>
      <c r="EP50" s="105">
        <v>32749.649999997811</v>
      </c>
      <c r="EQ50" s="78">
        <v>5805</v>
      </c>
      <c r="ER50" s="59">
        <v>0</v>
      </c>
      <c r="ES50" s="78">
        <v>0</v>
      </c>
      <c r="ET50" s="78">
        <v>5500</v>
      </c>
      <c r="EU50" s="78">
        <v>1100</v>
      </c>
      <c r="EV50" s="78">
        <v>4450</v>
      </c>
      <c r="EW50" s="78">
        <v>6489</v>
      </c>
      <c r="EX50" s="79">
        <v>0</v>
      </c>
      <c r="EY50" s="78">
        <v>0</v>
      </c>
      <c r="EZ50" s="78">
        <v>0</v>
      </c>
      <c r="FA50" s="78">
        <v>13680</v>
      </c>
      <c r="FB50" s="78">
        <v>-248557</v>
      </c>
      <c r="FC50" s="59">
        <v>0</v>
      </c>
      <c r="FD50" s="78">
        <v>-1000</v>
      </c>
      <c r="FE50" s="78">
        <v>0</v>
      </c>
      <c r="FF50" s="78">
        <v>0</v>
      </c>
      <c r="FG50" s="78">
        <v>0</v>
      </c>
      <c r="FH50" s="78">
        <v>0</v>
      </c>
      <c r="FI50" s="59">
        <v>0</v>
      </c>
      <c r="FJ50" s="78">
        <v>0</v>
      </c>
      <c r="FK50" s="59">
        <v>0</v>
      </c>
      <c r="FL50" s="59">
        <v>0</v>
      </c>
      <c r="FM50" s="78">
        <v>0</v>
      </c>
      <c r="FN50" s="59">
        <v>0</v>
      </c>
      <c r="FO50" s="78">
        <v>0</v>
      </c>
      <c r="FP50" s="78">
        <v>0</v>
      </c>
      <c r="FQ50" s="59">
        <v>0</v>
      </c>
      <c r="FR50" s="73">
        <v>-71321.649999999179</v>
      </c>
      <c r="FS50" s="73">
        <v>0</v>
      </c>
      <c r="FT50" s="73">
        <v>-71321.649999999179</v>
      </c>
      <c r="FU50" s="73">
        <v>0</v>
      </c>
      <c r="FV50" s="73">
        <f t="shared" si="2"/>
        <v>-106916.60999999999</v>
      </c>
      <c r="FW50" s="74">
        <v>0</v>
      </c>
      <c r="FX50" s="73">
        <v>-106916.60999999999</v>
      </c>
      <c r="FY50" s="73">
        <v>0</v>
      </c>
      <c r="FZ50" s="73">
        <v>0</v>
      </c>
      <c r="GA50" s="73">
        <v>0</v>
      </c>
      <c r="GB50" s="73">
        <v>0</v>
      </c>
      <c r="GC50" s="80">
        <v>1140080</v>
      </c>
      <c r="GD50" s="37">
        <f t="shared" si="3"/>
        <v>0</v>
      </c>
      <c r="GF50" s="50">
        <f t="shared" si="4"/>
        <v>1140079.9999999986</v>
      </c>
      <c r="GG50" s="80">
        <v>1140080</v>
      </c>
      <c r="GH50" s="37">
        <f t="shared" si="9"/>
        <v>1211401.6499999978</v>
      </c>
      <c r="GI50" s="37">
        <f t="shared" si="5"/>
        <v>0</v>
      </c>
      <c r="GJ50" s="40" t="s">
        <v>347</v>
      </c>
      <c r="GK50" s="40" t="s">
        <v>93</v>
      </c>
      <c r="GL50">
        <v>895769.99999999953</v>
      </c>
      <c r="GM50" s="37">
        <f t="shared" si="6"/>
        <v>244309.99999999907</v>
      </c>
      <c r="GN50">
        <v>1002551</v>
      </c>
      <c r="GO50" s="37">
        <f t="shared" si="7"/>
        <v>208850.64999999781</v>
      </c>
      <c r="GQ50">
        <v>895769.99999999988</v>
      </c>
      <c r="GR50" s="37">
        <f t="shared" si="8"/>
        <v>244309.99999999872</v>
      </c>
    </row>
    <row r="51" spans="1:203" ht="15" x14ac:dyDescent="0.25">
      <c r="A51" s="60" t="s">
        <v>348</v>
      </c>
      <c r="B51" s="60" t="s">
        <v>94</v>
      </c>
      <c r="C51" s="73">
        <v>908358.18999999901</v>
      </c>
      <c r="D51" s="73">
        <v>40063.279999999992</v>
      </c>
      <c r="E51" s="73">
        <v>0</v>
      </c>
      <c r="F51" s="73">
        <v>0</v>
      </c>
      <c r="G51" s="73">
        <v>58728.279999999984</v>
      </c>
      <c r="H51" s="73">
        <v>119811.2399999999</v>
      </c>
      <c r="I51" s="73">
        <v>191241.21999999901</v>
      </c>
      <c r="J51" s="73">
        <v>0</v>
      </c>
      <c r="K51" s="73">
        <v>0</v>
      </c>
      <c r="L51" s="73">
        <v>28181.760000000002</v>
      </c>
      <c r="M51" s="73">
        <v>0</v>
      </c>
      <c r="N51" s="73">
        <v>61935.77999999989</v>
      </c>
      <c r="O51" s="73">
        <v>0</v>
      </c>
      <c r="P51" s="73">
        <v>24453.989999999991</v>
      </c>
      <c r="Q51" s="73">
        <v>67578.559999999808</v>
      </c>
      <c r="R51" s="73">
        <v>0</v>
      </c>
      <c r="S51" s="73">
        <v>43113.819999999985</v>
      </c>
      <c r="T51" s="73">
        <v>9848.26</v>
      </c>
      <c r="U51" s="73">
        <v>224.039999999999</v>
      </c>
      <c r="V51" s="73">
        <v>52360.209999999985</v>
      </c>
      <c r="W51" s="73">
        <v>51888.919999999896</v>
      </c>
      <c r="X51" s="73">
        <v>19928.75</v>
      </c>
      <c r="Y51" s="73">
        <v>14343.609999999981</v>
      </c>
      <c r="Z51" s="73">
        <v>7244.72</v>
      </c>
      <c r="AA51" s="73">
        <v>0</v>
      </c>
      <c r="AB51" s="73">
        <v>0</v>
      </c>
      <c r="AC51" s="73">
        <v>301.61</v>
      </c>
      <c r="AD51" s="73">
        <v>20213.299999999901</v>
      </c>
      <c r="AE51" s="73">
        <v>8875.1599999999908</v>
      </c>
      <c r="AF51" s="73">
        <v>0</v>
      </c>
      <c r="AG51" s="73">
        <v>1663.3399999999899</v>
      </c>
      <c r="AH51" s="73">
        <v>0</v>
      </c>
      <c r="AI51" s="73">
        <v>1439.8399999999897</v>
      </c>
      <c r="AJ51" s="73">
        <v>0</v>
      </c>
      <c r="AK51" s="73">
        <v>0</v>
      </c>
      <c r="AL51" s="73">
        <v>1163.75</v>
      </c>
      <c r="AM51" s="73">
        <v>1560.22</v>
      </c>
      <c r="AN51" s="73">
        <v>315.5</v>
      </c>
      <c r="AO51" s="73">
        <v>29595.75</v>
      </c>
      <c r="AP51" s="73">
        <v>0</v>
      </c>
      <c r="AQ51" s="73">
        <v>142632.399999999</v>
      </c>
      <c r="AR51" s="73">
        <v>0</v>
      </c>
      <c r="AS51" s="73">
        <v>15005.02999999999</v>
      </c>
      <c r="AT51" s="73">
        <v>-51182.870541382232</v>
      </c>
      <c r="AU51" s="73">
        <v>0</v>
      </c>
      <c r="AV51" s="73">
        <v>-7117.02</v>
      </c>
      <c r="AW51" s="73">
        <v>0</v>
      </c>
      <c r="AX51" s="73">
        <v>-143892.399999999</v>
      </c>
      <c r="AY51" s="74">
        <v>-356826.9794586178</v>
      </c>
      <c r="AZ51" s="73">
        <v>0</v>
      </c>
      <c r="BA51" s="73">
        <v>0</v>
      </c>
      <c r="BB51" s="73">
        <v>-4338.3</v>
      </c>
      <c r="BC51" s="73">
        <v>0</v>
      </c>
      <c r="BD51" s="73">
        <v>0</v>
      </c>
      <c r="BE51" s="73">
        <v>0</v>
      </c>
      <c r="BF51" s="73">
        <v>-16602.959999999901</v>
      </c>
      <c r="BG51" s="73">
        <v>0</v>
      </c>
      <c r="BH51" s="73">
        <v>0</v>
      </c>
      <c r="BI51" s="73">
        <v>0</v>
      </c>
      <c r="BJ51" s="73">
        <v>0</v>
      </c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60"/>
      <c r="BW51" s="60"/>
      <c r="BX51" s="59"/>
      <c r="BY51" s="59"/>
      <c r="BZ51" s="59"/>
      <c r="CA51" s="59"/>
      <c r="CB51" s="59"/>
      <c r="CC51" s="59"/>
      <c r="CD51" s="59"/>
      <c r="CE51" s="59"/>
      <c r="CF51" s="73">
        <v>19928.75</v>
      </c>
      <c r="CG51" s="59"/>
      <c r="CH51" s="59"/>
      <c r="CI51" s="59"/>
      <c r="CJ51" s="59"/>
      <c r="CK51" s="59"/>
      <c r="CL51" s="59"/>
      <c r="CM51" s="59"/>
      <c r="CN51" s="59"/>
      <c r="CO51" s="59"/>
      <c r="CP51" s="75">
        <f t="shared" si="1"/>
        <v>1322181.25</v>
      </c>
      <c r="CQ51" s="59"/>
      <c r="CR51" s="59"/>
      <c r="CS51" s="59"/>
      <c r="CT51" s="59"/>
      <c r="CU51" s="59"/>
      <c r="CV51" s="59"/>
      <c r="CW51" s="59"/>
      <c r="CX51" s="59"/>
      <c r="CY51" s="59"/>
      <c r="CZ51" s="59"/>
      <c r="DA51" s="59"/>
      <c r="DB51" s="59"/>
      <c r="DC51" s="59"/>
      <c r="DD51" s="59"/>
      <c r="DE51" s="59"/>
      <c r="DF51" s="59"/>
      <c r="DG51" s="59"/>
      <c r="DH51" s="59"/>
      <c r="DI51" s="59"/>
      <c r="DJ51" s="59"/>
      <c r="DK51" s="78">
        <v>906332</v>
      </c>
      <c r="DL51" s="78">
        <v>40318</v>
      </c>
      <c r="DM51" s="78">
        <v>0</v>
      </c>
      <c r="DN51" s="78">
        <v>0</v>
      </c>
      <c r="DO51" s="78">
        <v>33757</v>
      </c>
      <c r="DP51" s="78">
        <v>115472</v>
      </c>
      <c r="DQ51" s="78">
        <v>193824</v>
      </c>
      <c r="DR51" s="78">
        <v>0</v>
      </c>
      <c r="DS51" s="78">
        <v>0</v>
      </c>
      <c r="DT51" s="78">
        <v>27491</v>
      </c>
      <c r="DU51" s="78">
        <v>0</v>
      </c>
      <c r="DV51" s="78">
        <v>63243</v>
      </c>
      <c r="DW51" s="59">
        <v>0</v>
      </c>
      <c r="DX51" s="78">
        <v>33676</v>
      </c>
      <c r="DY51" s="78">
        <v>55557</v>
      </c>
      <c r="DZ51" s="78">
        <v>0</v>
      </c>
      <c r="EA51" s="78">
        <v>45180</v>
      </c>
      <c r="EB51" s="78">
        <v>9308</v>
      </c>
      <c r="EC51" s="78">
        <v>0</v>
      </c>
      <c r="ED51" s="78">
        <v>52568</v>
      </c>
      <c r="EE51" s="78">
        <v>48227</v>
      </c>
      <c r="EF51" s="78">
        <v>19928.75</v>
      </c>
      <c r="EG51" s="78">
        <v>26212</v>
      </c>
      <c r="EH51" s="78">
        <v>4020</v>
      </c>
      <c r="EI51" s="78">
        <v>0</v>
      </c>
      <c r="EJ51" s="78">
        <v>0</v>
      </c>
      <c r="EK51" s="78">
        <v>0</v>
      </c>
      <c r="EL51" s="78">
        <v>11000</v>
      </c>
      <c r="EM51" s="78">
        <v>7000</v>
      </c>
      <c r="EN51" s="78">
        <v>0</v>
      </c>
      <c r="EO51" s="78">
        <v>1915</v>
      </c>
      <c r="EP51" s="105">
        <v>-27197.380000000587</v>
      </c>
      <c r="EQ51" s="78">
        <v>3935</v>
      </c>
      <c r="ER51" s="59">
        <v>0</v>
      </c>
      <c r="ES51" s="78">
        <v>0</v>
      </c>
      <c r="ET51" s="78">
        <v>1000</v>
      </c>
      <c r="EU51" s="78">
        <v>1000</v>
      </c>
      <c r="EV51" s="78">
        <v>630</v>
      </c>
      <c r="EW51" s="78">
        <v>13160</v>
      </c>
      <c r="EX51" s="79">
        <v>0</v>
      </c>
      <c r="EY51" s="78">
        <v>0</v>
      </c>
      <c r="EZ51" s="78">
        <v>0</v>
      </c>
      <c r="FA51" s="78">
        <v>16117</v>
      </c>
      <c r="FB51" s="78">
        <v>-263769</v>
      </c>
      <c r="FC51" s="59">
        <v>0</v>
      </c>
      <c r="FD51" s="78">
        <v>0</v>
      </c>
      <c r="FE51" s="78">
        <v>0</v>
      </c>
      <c r="FF51" s="78">
        <v>0</v>
      </c>
      <c r="FG51" s="78">
        <v>0</v>
      </c>
      <c r="FH51" s="78">
        <v>0</v>
      </c>
      <c r="FI51" s="59">
        <v>0</v>
      </c>
      <c r="FJ51" s="78">
        <v>-4522</v>
      </c>
      <c r="FK51" s="59">
        <v>0</v>
      </c>
      <c r="FL51" s="59">
        <v>0</v>
      </c>
      <c r="FM51" s="78">
        <v>0</v>
      </c>
      <c r="FN51" s="59">
        <v>0</v>
      </c>
      <c r="FO51" s="78">
        <v>0</v>
      </c>
      <c r="FP51" s="78">
        <v>0</v>
      </c>
      <c r="FQ51" s="59">
        <v>0</v>
      </c>
      <c r="FR51" s="73">
        <v>-93272.370000001712</v>
      </c>
      <c r="FS51" s="73">
        <v>0</v>
      </c>
      <c r="FT51" s="73">
        <v>-93272.370000001712</v>
      </c>
      <c r="FU51" s="73">
        <v>0</v>
      </c>
      <c r="FV51" s="73">
        <f t="shared" si="2"/>
        <v>-76669.41</v>
      </c>
      <c r="FW51" s="74">
        <v>0</v>
      </c>
      <c r="FX51" s="73">
        <v>-76669.41</v>
      </c>
      <c r="FY51" s="73">
        <v>0</v>
      </c>
      <c r="FZ51" s="73">
        <v>0</v>
      </c>
      <c r="GA51" s="73">
        <v>0</v>
      </c>
      <c r="GB51" s="73">
        <v>0</v>
      </c>
      <c r="GC51" s="80">
        <v>1342110</v>
      </c>
      <c r="GD51" s="37">
        <f t="shared" si="3"/>
        <v>0</v>
      </c>
      <c r="GF51" s="50">
        <f t="shared" si="4"/>
        <v>1342109.9999999977</v>
      </c>
      <c r="GG51" s="80">
        <v>1342110</v>
      </c>
      <c r="GH51" s="37">
        <f t="shared" si="9"/>
        <v>1435382.3699999994</v>
      </c>
      <c r="GI51" s="37">
        <f t="shared" si="5"/>
        <v>0</v>
      </c>
      <c r="GJ51" s="40" t="s">
        <v>348</v>
      </c>
      <c r="GK51" s="40" t="s">
        <v>94</v>
      </c>
      <c r="GL51">
        <v>1293090.0000000002</v>
      </c>
      <c r="GM51" s="37">
        <f t="shared" si="6"/>
        <v>49019.999999997439</v>
      </c>
      <c r="GN51">
        <v>1382062</v>
      </c>
      <c r="GO51" s="37">
        <f t="shared" si="7"/>
        <v>53320.369999999413</v>
      </c>
      <c r="GQ51">
        <v>1293090.0000000002</v>
      </c>
      <c r="GR51" s="37">
        <f t="shared" si="8"/>
        <v>49019.999999997439</v>
      </c>
    </row>
    <row r="52" spans="1:203" ht="15" x14ac:dyDescent="0.25">
      <c r="A52" s="60" t="s">
        <v>349</v>
      </c>
      <c r="B52" s="60" t="s">
        <v>95</v>
      </c>
      <c r="C52" s="73">
        <v>811893.04999999912</v>
      </c>
      <c r="D52" s="73">
        <v>0</v>
      </c>
      <c r="E52" s="73">
        <v>0</v>
      </c>
      <c r="F52" s="73">
        <v>302.91000000000003</v>
      </c>
      <c r="G52" s="73">
        <v>48795.139999999898</v>
      </c>
      <c r="H52" s="73">
        <v>72402.289999999804</v>
      </c>
      <c r="I52" s="73">
        <v>140158.18</v>
      </c>
      <c r="J52" s="73">
        <v>0</v>
      </c>
      <c r="K52" s="73">
        <v>0</v>
      </c>
      <c r="L52" s="73">
        <v>37652.929999999993</v>
      </c>
      <c r="M52" s="73">
        <v>0</v>
      </c>
      <c r="N52" s="73">
        <v>42193.529999999984</v>
      </c>
      <c r="O52" s="73">
        <v>0</v>
      </c>
      <c r="P52" s="73">
        <v>7473.93</v>
      </c>
      <c r="Q52" s="73">
        <v>44817.789999999906</v>
      </c>
      <c r="R52" s="73">
        <v>0</v>
      </c>
      <c r="S52" s="73">
        <v>20484.659999999989</v>
      </c>
      <c r="T52" s="73">
        <v>16969.459999999988</v>
      </c>
      <c r="U52" s="73">
        <v>0</v>
      </c>
      <c r="V52" s="73">
        <v>56482.26999999999</v>
      </c>
      <c r="W52" s="73">
        <v>45441.379999999896</v>
      </c>
      <c r="X52" s="73">
        <v>18323.75</v>
      </c>
      <c r="Y52" s="73">
        <v>24051.549999999988</v>
      </c>
      <c r="Z52" s="73">
        <v>6871.56</v>
      </c>
      <c r="AA52" s="73">
        <v>0</v>
      </c>
      <c r="AB52" s="73">
        <v>0</v>
      </c>
      <c r="AC52" s="73">
        <v>0</v>
      </c>
      <c r="AD52" s="73">
        <v>25338.84</v>
      </c>
      <c r="AE52" s="73">
        <v>0</v>
      </c>
      <c r="AF52" s="73">
        <v>0</v>
      </c>
      <c r="AG52" s="73">
        <v>1909.54</v>
      </c>
      <c r="AH52" s="73">
        <v>0</v>
      </c>
      <c r="AI52" s="73">
        <v>2422.73</v>
      </c>
      <c r="AJ52" s="73">
        <v>0</v>
      </c>
      <c r="AK52" s="73">
        <v>0</v>
      </c>
      <c r="AL52" s="73">
        <v>16974.91</v>
      </c>
      <c r="AM52" s="73">
        <v>1001.21</v>
      </c>
      <c r="AN52" s="73">
        <v>5722.5</v>
      </c>
      <c r="AO52" s="73">
        <v>1814.95</v>
      </c>
      <c r="AP52" s="73">
        <v>0</v>
      </c>
      <c r="AQ52" s="73">
        <v>0</v>
      </c>
      <c r="AR52" s="73">
        <v>0</v>
      </c>
      <c r="AS52" s="73">
        <v>14847.499999999989</v>
      </c>
      <c r="AT52" s="73">
        <v>-34467.488343236211</v>
      </c>
      <c r="AU52" s="73">
        <v>0</v>
      </c>
      <c r="AV52" s="73">
        <v>-5027.21</v>
      </c>
      <c r="AW52" s="73">
        <v>0</v>
      </c>
      <c r="AX52" s="73">
        <v>-11169.37</v>
      </c>
      <c r="AY52" s="74">
        <v>-262300.80165676377</v>
      </c>
      <c r="AZ52" s="73">
        <v>0</v>
      </c>
      <c r="BA52" s="73">
        <v>0</v>
      </c>
      <c r="BB52" s="73">
        <v>-2500</v>
      </c>
      <c r="BC52" s="73">
        <v>0</v>
      </c>
      <c r="BD52" s="73">
        <v>0</v>
      </c>
      <c r="BE52" s="73">
        <v>0</v>
      </c>
      <c r="BF52" s="73">
        <v>-86041.69</v>
      </c>
      <c r="BG52" s="73">
        <v>0</v>
      </c>
      <c r="BH52" s="73">
        <v>0</v>
      </c>
      <c r="BI52" s="73">
        <v>0</v>
      </c>
      <c r="BJ52" s="73">
        <v>0</v>
      </c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60"/>
      <c r="BW52" s="60"/>
      <c r="BX52" s="59"/>
      <c r="BY52" s="59"/>
      <c r="BZ52" s="59"/>
      <c r="CA52" s="59"/>
      <c r="CB52" s="59"/>
      <c r="CC52" s="59"/>
      <c r="CD52" s="59"/>
      <c r="CE52" s="59"/>
      <c r="CF52" s="73">
        <v>18323.75</v>
      </c>
      <c r="CG52" s="59"/>
      <c r="CH52" s="59"/>
      <c r="CI52" s="59"/>
      <c r="CJ52" s="59"/>
      <c r="CK52" s="59"/>
      <c r="CL52" s="59"/>
      <c r="CM52" s="59"/>
      <c r="CN52" s="59"/>
      <c r="CO52" s="59"/>
      <c r="CP52" s="75">
        <f t="shared" si="1"/>
        <v>1044516.25</v>
      </c>
      <c r="CQ52" s="59"/>
      <c r="CR52" s="59"/>
      <c r="CS52" s="59"/>
      <c r="CT52" s="59"/>
      <c r="CU52" s="59"/>
      <c r="CV52" s="59"/>
      <c r="CW52" s="59"/>
      <c r="CX52" s="59"/>
      <c r="CY52" s="59"/>
      <c r="CZ52" s="59"/>
      <c r="DA52" s="59"/>
      <c r="DB52" s="59"/>
      <c r="DC52" s="59"/>
      <c r="DD52" s="59"/>
      <c r="DE52" s="59"/>
      <c r="DF52" s="59"/>
      <c r="DG52" s="59"/>
      <c r="DH52" s="59"/>
      <c r="DI52" s="59"/>
      <c r="DJ52" s="59"/>
      <c r="DK52" s="78">
        <v>810646</v>
      </c>
      <c r="DL52" s="78">
        <v>0</v>
      </c>
      <c r="DM52" s="78">
        <v>0</v>
      </c>
      <c r="DN52" s="78">
        <v>0</v>
      </c>
      <c r="DO52" s="78">
        <v>26506</v>
      </c>
      <c r="DP52" s="78">
        <v>86521</v>
      </c>
      <c r="DQ52" s="78">
        <v>124327</v>
      </c>
      <c r="DR52" s="78">
        <v>0</v>
      </c>
      <c r="DS52" s="78">
        <v>0</v>
      </c>
      <c r="DT52" s="78">
        <v>32436</v>
      </c>
      <c r="DU52" s="78">
        <v>0</v>
      </c>
      <c r="DV52" s="78">
        <v>39818</v>
      </c>
      <c r="DW52" s="59">
        <v>0</v>
      </c>
      <c r="DX52" s="78">
        <v>8343</v>
      </c>
      <c r="DY52" s="78">
        <v>18050</v>
      </c>
      <c r="DZ52" s="78">
        <v>0</v>
      </c>
      <c r="EA52" s="78">
        <v>21798</v>
      </c>
      <c r="EB52" s="78">
        <v>16314</v>
      </c>
      <c r="EC52" s="78">
        <v>0</v>
      </c>
      <c r="ED52" s="78">
        <v>57843</v>
      </c>
      <c r="EE52" s="78">
        <v>46888</v>
      </c>
      <c r="EF52" s="78">
        <v>18323.75</v>
      </c>
      <c r="EG52" s="78">
        <v>23713</v>
      </c>
      <c r="EH52" s="78">
        <v>3938</v>
      </c>
      <c r="EI52" s="78">
        <v>0</v>
      </c>
      <c r="EJ52" s="78">
        <v>100</v>
      </c>
      <c r="EK52" s="78">
        <v>0</v>
      </c>
      <c r="EL52" s="78">
        <v>31000</v>
      </c>
      <c r="EM52" s="78">
        <v>590</v>
      </c>
      <c r="EN52" s="78">
        <v>0</v>
      </c>
      <c r="EO52" s="78">
        <v>2500</v>
      </c>
      <c r="EP52" s="105">
        <v>-43529.242500001565</v>
      </c>
      <c r="EQ52" s="78">
        <v>2885</v>
      </c>
      <c r="ER52" s="59">
        <v>0</v>
      </c>
      <c r="ES52" s="78">
        <v>0</v>
      </c>
      <c r="ET52" s="78">
        <v>3000</v>
      </c>
      <c r="EU52" s="78">
        <v>1100</v>
      </c>
      <c r="EV52" s="78">
        <v>6230</v>
      </c>
      <c r="EW52" s="78">
        <v>3254</v>
      </c>
      <c r="EX52" s="79">
        <v>0</v>
      </c>
      <c r="EY52" s="78">
        <v>500</v>
      </c>
      <c r="EZ52" s="78">
        <v>0</v>
      </c>
      <c r="FA52" s="78">
        <v>15341</v>
      </c>
      <c r="FB52" s="78">
        <v>-191224</v>
      </c>
      <c r="FC52" s="59">
        <v>0</v>
      </c>
      <c r="FD52" s="78">
        <v>0</v>
      </c>
      <c r="FE52" s="78">
        <v>0</v>
      </c>
      <c r="FF52" s="78">
        <v>-5000</v>
      </c>
      <c r="FG52" s="78">
        <v>0</v>
      </c>
      <c r="FH52" s="78">
        <v>0</v>
      </c>
      <c r="FI52" s="59">
        <v>0</v>
      </c>
      <c r="FJ52" s="78">
        <v>0</v>
      </c>
      <c r="FK52" s="59">
        <v>0</v>
      </c>
      <c r="FL52" s="59">
        <v>0</v>
      </c>
      <c r="FM52" s="78">
        <v>0</v>
      </c>
      <c r="FN52" s="59">
        <v>0</v>
      </c>
      <c r="FO52" s="78">
        <v>0</v>
      </c>
      <c r="FP52" s="78">
        <v>-14671</v>
      </c>
      <c r="FQ52" s="59">
        <v>0</v>
      </c>
      <c r="FR52" s="73">
        <v>-84700.50750000008</v>
      </c>
      <c r="FS52" s="73">
        <v>0</v>
      </c>
      <c r="FT52" s="73">
        <v>-84700.50750000008</v>
      </c>
      <c r="FU52" s="73">
        <v>0</v>
      </c>
      <c r="FV52" s="73">
        <f t="shared" si="2"/>
        <v>1341.1800000000076</v>
      </c>
      <c r="FW52" s="74">
        <v>0</v>
      </c>
      <c r="FX52" s="73">
        <v>1341.1800000000076</v>
      </c>
      <c r="FY52" s="73">
        <v>0</v>
      </c>
      <c r="FZ52" s="73">
        <v>0</v>
      </c>
      <c r="GA52" s="73">
        <v>0</v>
      </c>
      <c r="GB52" s="73">
        <v>0</v>
      </c>
      <c r="GC52" s="80">
        <v>1062840</v>
      </c>
      <c r="GD52" s="37">
        <f t="shared" si="3"/>
        <v>0</v>
      </c>
      <c r="GF52" s="50">
        <f t="shared" si="4"/>
        <v>1062839.9999999984</v>
      </c>
      <c r="GG52" s="80">
        <v>1062840</v>
      </c>
      <c r="GH52" s="37">
        <f t="shared" si="9"/>
        <v>1147540.5074999984</v>
      </c>
      <c r="GI52" s="37">
        <f t="shared" si="5"/>
        <v>0</v>
      </c>
      <c r="GJ52" s="40" t="s">
        <v>349</v>
      </c>
      <c r="GK52" s="40" t="s">
        <v>95</v>
      </c>
      <c r="GL52">
        <v>1124511.0300000005</v>
      </c>
      <c r="GM52" s="37">
        <f t="shared" si="6"/>
        <v>-61671.030000002123</v>
      </c>
      <c r="GN52">
        <v>1159910</v>
      </c>
      <c r="GO52" s="37">
        <f t="shared" si="7"/>
        <v>-12369.492500001565</v>
      </c>
      <c r="GQ52">
        <v>1124511.0300000003</v>
      </c>
      <c r="GR52" s="37">
        <f t="shared" si="8"/>
        <v>-61671.030000001891</v>
      </c>
    </row>
    <row r="53" spans="1:203" ht="15" x14ac:dyDescent="0.25">
      <c r="A53" s="60" t="s">
        <v>350</v>
      </c>
      <c r="B53" s="60" t="s">
        <v>96</v>
      </c>
      <c r="C53" s="73">
        <v>1268781.28</v>
      </c>
      <c r="D53" s="73">
        <v>0</v>
      </c>
      <c r="E53" s="73">
        <v>0</v>
      </c>
      <c r="F53" s="73">
        <v>131647.7099999999</v>
      </c>
      <c r="G53" s="73">
        <v>52643.20999999989</v>
      </c>
      <c r="H53" s="73">
        <v>127343.40999999997</v>
      </c>
      <c r="I53" s="73">
        <v>292023.92999999976</v>
      </c>
      <c r="J53" s="73">
        <v>0</v>
      </c>
      <c r="K53" s="73">
        <v>0</v>
      </c>
      <c r="L53" s="73">
        <v>15369.5699999999</v>
      </c>
      <c r="M53" s="73">
        <v>0</v>
      </c>
      <c r="N53" s="73">
        <v>61090.869999999908</v>
      </c>
      <c r="O53" s="73">
        <v>0</v>
      </c>
      <c r="P53" s="73">
        <v>2219</v>
      </c>
      <c r="Q53" s="73">
        <v>45351.949999999903</v>
      </c>
      <c r="R53" s="73">
        <v>0</v>
      </c>
      <c r="S53" s="73">
        <v>28129.05</v>
      </c>
      <c r="T53" s="73">
        <v>0</v>
      </c>
      <c r="U53" s="73">
        <v>806.32</v>
      </c>
      <c r="V53" s="73">
        <v>38063.029999999992</v>
      </c>
      <c r="W53" s="73">
        <v>47348.29</v>
      </c>
      <c r="X53" s="73">
        <v>18323.75</v>
      </c>
      <c r="Y53" s="73">
        <v>19663.25</v>
      </c>
      <c r="Z53" s="73">
        <v>6109.9499999999898</v>
      </c>
      <c r="AA53" s="73">
        <v>0</v>
      </c>
      <c r="AB53" s="73">
        <v>826.7</v>
      </c>
      <c r="AC53" s="73">
        <v>0</v>
      </c>
      <c r="AD53" s="73">
        <v>27745.41</v>
      </c>
      <c r="AE53" s="73">
        <v>5359.72</v>
      </c>
      <c r="AF53" s="73">
        <v>0</v>
      </c>
      <c r="AG53" s="73">
        <v>8535.7999999999902</v>
      </c>
      <c r="AH53" s="73">
        <v>0</v>
      </c>
      <c r="AI53" s="73">
        <v>3588.6699999999992</v>
      </c>
      <c r="AJ53" s="73">
        <v>0</v>
      </c>
      <c r="AK53" s="73">
        <v>0</v>
      </c>
      <c r="AL53" s="73">
        <v>2580</v>
      </c>
      <c r="AM53" s="73">
        <v>1478.64</v>
      </c>
      <c r="AN53" s="73">
        <v>595</v>
      </c>
      <c r="AO53" s="73">
        <v>7909.68</v>
      </c>
      <c r="AP53" s="73">
        <v>0</v>
      </c>
      <c r="AQ53" s="73">
        <v>0</v>
      </c>
      <c r="AR53" s="73">
        <v>0</v>
      </c>
      <c r="AS53" s="73">
        <v>14165.04999999999</v>
      </c>
      <c r="AT53" s="73">
        <v>-10179.941494866216</v>
      </c>
      <c r="AU53" s="73">
        <v>0</v>
      </c>
      <c r="AV53" s="73">
        <v>-2640.4699999999898</v>
      </c>
      <c r="AW53" s="73">
        <v>-26849.709999999901</v>
      </c>
      <c r="AX53" s="73">
        <v>-210313.68999999989</v>
      </c>
      <c r="AY53" s="74">
        <v>-327820.05850513378</v>
      </c>
      <c r="AZ53" s="73">
        <v>0</v>
      </c>
      <c r="BA53" s="73">
        <v>0</v>
      </c>
      <c r="BB53" s="73">
        <v>-2316.8000000000002</v>
      </c>
      <c r="BC53" s="73">
        <v>0</v>
      </c>
      <c r="BD53" s="73">
        <v>0</v>
      </c>
      <c r="BE53" s="73">
        <v>0</v>
      </c>
      <c r="BF53" s="73">
        <v>-53318.57</v>
      </c>
      <c r="BG53" s="73">
        <v>0</v>
      </c>
      <c r="BH53" s="73">
        <v>0</v>
      </c>
      <c r="BI53" s="73">
        <v>0</v>
      </c>
      <c r="BJ53" s="73">
        <v>0</v>
      </c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60"/>
      <c r="BW53" s="60"/>
      <c r="BX53" s="59"/>
      <c r="BY53" s="59"/>
      <c r="BZ53" s="59"/>
      <c r="CA53" s="59"/>
      <c r="CB53" s="59"/>
      <c r="CC53" s="59"/>
      <c r="CD53" s="59"/>
      <c r="CE53" s="59"/>
      <c r="CF53" s="73">
        <v>18323.75</v>
      </c>
      <c r="CG53" s="59"/>
      <c r="CH53" s="59"/>
      <c r="CI53" s="59"/>
      <c r="CJ53" s="59"/>
      <c r="CK53" s="59"/>
      <c r="CL53" s="59"/>
      <c r="CM53" s="59"/>
      <c r="CN53" s="59"/>
      <c r="CO53" s="59"/>
      <c r="CP53" s="75">
        <f t="shared" si="1"/>
        <v>1575936.25</v>
      </c>
      <c r="CQ53" s="59"/>
      <c r="CR53" s="59"/>
      <c r="CS53" s="59"/>
      <c r="CT53" s="59"/>
      <c r="CU53" s="59"/>
      <c r="CV53" s="59"/>
      <c r="CW53" s="59"/>
      <c r="CX53" s="59"/>
      <c r="CY53" s="59"/>
      <c r="CZ53" s="59"/>
      <c r="DA53" s="59"/>
      <c r="DB53" s="59"/>
      <c r="DC53" s="59"/>
      <c r="DD53" s="59"/>
      <c r="DE53" s="59"/>
      <c r="DF53" s="59"/>
      <c r="DG53" s="59"/>
      <c r="DH53" s="59"/>
      <c r="DI53" s="59"/>
      <c r="DJ53" s="59"/>
      <c r="DK53" s="78">
        <v>1201838</v>
      </c>
      <c r="DL53" s="78">
        <v>0</v>
      </c>
      <c r="DM53" s="78">
        <v>0</v>
      </c>
      <c r="DN53" s="78">
        <v>22880</v>
      </c>
      <c r="DO53" s="78">
        <v>36909</v>
      </c>
      <c r="DP53" s="78">
        <v>112917</v>
      </c>
      <c r="DQ53" s="78">
        <v>281911</v>
      </c>
      <c r="DR53" s="78">
        <v>0</v>
      </c>
      <c r="DS53" s="78">
        <v>0</v>
      </c>
      <c r="DT53" s="78">
        <v>14697</v>
      </c>
      <c r="DU53" s="78">
        <v>0</v>
      </c>
      <c r="DV53" s="78">
        <v>58387</v>
      </c>
      <c r="DW53" s="59">
        <v>0</v>
      </c>
      <c r="DX53" s="78">
        <v>9679</v>
      </c>
      <c r="DY53" s="78">
        <v>43334</v>
      </c>
      <c r="DZ53" s="78">
        <v>0</v>
      </c>
      <c r="EA53" s="78">
        <v>26280</v>
      </c>
      <c r="EB53" s="78">
        <v>0</v>
      </c>
      <c r="EC53" s="78">
        <v>3708</v>
      </c>
      <c r="ED53" s="78">
        <v>37268</v>
      </c>
      <c r="EE53" s="78">
        <v>50420</v>
      </c>
      <c r="EF53" s="78">
        <v>18323.75</v>
      </c>
      <c r="EG53" s="78">
        <v>28146</v>
      </c>
      <c r="EH53" s="78">
        <v>5133</v>
      </c>
      <c r="EI53" s="78">
        <v>0</v>
      </c>
      <c r="EJ53" s="78">
        <v>0</v>
      </c>
      <c r="EK53" s="78">
        <v>0</v>
      </c>
      <c r="EL53" s="78">
        <v>15000</v>
      </c>
      <c r="EM53" s="78">
        <v>5000</v>
      </c>
      <c r="EN53" s="78">
        <v>0</v>
      </c>
      <c r="EO53" s="78">
        <v>4847</v>
      </c>
      <c r="EP53" s="105">
        <v>640.92750000045635</v>
      </c>
      <c r="EQ53" s="78">
        <v>7035</v>
      </c>
      <c r="ER53" s="59">
        <v>0</v>
      </c>
      <c r="ES53" s="78">
        <v>0</v>
      </c>
      <c r="ET53" s="78">
        <v>3000</v>
      </c>
      <c r="EU53" s="78">
        <v>1335</v>
      </c>
      <c r="EV53" s="78">
        <v>905</v>
      </c>
      <c r="EW53" s="78">
        <v>8143</v>
      </c>
      <c r="EX53" s="79">
        <v>0</v>
      </c>
      <c r="EY53" s="78">
        <v>0</v>
      </c>
      <c r="EZ53" s="78">
        <v>0</v>
      </c>
      <c r="FA53" s="78">
        <v>15799</v>
      </c>
      <c r="FB53" s="78">
        <v>-204591</v>
      </c>
      <c r="FC53" s="59">
        <v>0</v>
      </c>
      <c r="FD53" s="78">
        <v>-12000</v>
      </c>
      <c r="FE53" s="78">
        <v>-26000</v>
      </c>
      <c r="FF53" s="78">
        <v>-81148</v>
      </c>
      <c r="FG53" s="78">
        <v>0</v>
      </c>
      <c r="FH53" s="78">
        <v>-10000</v>
      </c>
      <c r="FI53" s="59">
        <v>0</v>
      </c>
      <c r="FJ53" s="78">
        <v>0</v>
      </c>
      <c r="FK53" s="59">
        <v>0</v>
      </c>
      <c r="FL53" s="59">
        <v>0</v>
      </c>
      <c r="FM53" s="78">
        <v>0</v>
      </c>
      <c r="FN53" s="59">
        <v>0</v>
      </c>
      <c r="FO53" s="78">
        <v>0</v>
      </c>
      <c r="FP53" s="78">
        <v>0</v>
      </c>
      <c r="FQ53" s="59">
        <v>0</v>
      </c>
      <c r="FR53" s="73">
        <v>-85536.677500001009</v>
      </c>
      <c r="FS53" s="73">
        <v>0</v>
      </c>
      <c r="FT53" s="73">
        <v>-85536.677500001009</v>
      </c>
      <c r="FU53" s="73">
        <v>0</v>
      </c>
      <c r="FV53" s="73">
        <f t="shared" si="2"/>
        <v>-32218.11</v>
      </c>
      <c r="FW53" s="74">
        <v>0</v>
      </c>
      <c r="FX53" s="73">
        <f>7785.89-40004</f>
        <v>-32218.11</v>
      </c>
      <c r="FY53" s="73">
        <v>0</v>
      </c>
      <c r="FZ53" s="73">
        <v>0</v>
      </c>
      <c r="GA53" s="73">
        <v>0</v>
      </c>
      <c r="GB53" s="73">
        <v>0</v>
      </c>
      <c r="GC53" s="80">
        <v>1594260</v>
      </c>
      <c r="GD53" s="37">
        <f t="shared" si="3"/>
        <v>0</v>
      </c>
      <c r="GF53" s="50">
        <f t="shared" si="4"/>
        <v>1594259.9999999995</v>
      </c>
      <c r="GG53" s="80">
        <v>1594260</v>
      </c>
      <c r="GH53" s="37">
        <f t="shared" si="9"/>
        <v>1679796.6775000005</v>
      </c>
      <c r="GI53" s="37">
        <f t="shared" si="5"/>
        <v>0</v>
      </c>
      <c r="GJ53" s="40" t="s">
        <v>350</v>
      </c>
      <c r="GK53" s="40" t="s">
        <v>96</v>
      </c>
      <c r="GL53">
        <v>1417291.0300000003</v>
      </c>
      <c r="GM53" s="37">
        <f t="shared" si="6"/>
        <v>176968.96999999927</v>
      </c>
      <c r="GN53">
        <v>1503503</v>
      </c>
      <c r="GO53" s="37">
        <f t="shared" si="7"/>
        <v>176293.67750000046</v>
      </c>
      <c r="GQ53">
        <v>1417291.03</v>
      </c>
      <c r="GR53" s="37">
        <f t="shared" si="8"/>
        <v>176968.96999999951</v>
      </c>
      <c r="GU53">
        <f>85536.68-45532.68</f>
        <v>40003.999999999993</v>
      </c>
    </row>
    <row r="54" spans="1:203" ht="15" x14ac:dyDescent="0.25">
      <c r="A54" s="60" t="s">
        <v>351</v>
      </c>
      <c r="B54" s="60" t="s">
        <v>97</v>
      </c>
      <c r="C54" s="73">
        <v>1602588.2699999991</v>
      </c>
      <c r="D54" s="73">
        <v>0</v>
      </c>
      <c r="E54" s="73">
        <v>0</v>
      </c>
      <c r="F54" s="73">
        <v>38775.589999999895</v>
      </c>
      <c r="G54" s="73">
        <v>85711.849999999904</v>
      </c>
      <c r="H54" s="73">
        <v>140213.07</v>
      </c>
      <c r="I54" s="73">
        <v>416106.05</v>
      </c>
      <c r="J54" s="73">
        <v>0</v>
      </c>
      <c r="K54" s="73">
        <v>0</v>
      </c>
      <c r="L54" s="73">
        <v>67740.569999999992</v>
      </c>
      <c r="M54" s="73">
        <v>0</v>
      </c>
      <c r="N54" s="73">
        <v>60872.849999999991</v>
      </c>
      <c r="O54" s="73">
        <v>0</v>
      </c>
      <c r="P54" s="73">
        <v>355</v>
      </c>
      <c r="Q54" s="73">
        <v>89149.119999999995</v>
      </c>
      <c r="R54" s="73">
        <v>0</v>
      </c>
      <c r="S54" s="73">
        <v>38407.709999999992</v>
      </c>
      <c r="T54" s="73">
        <v>19822.599999999988</v>
      </c>
      <c r="U54" s="73">
        <v>9310</v>
      </c>
      <c r="V54" s="73">
        <v>59305.219999999892</v>
      </c>
      <c r="W54" s="73">
        <v>38979.020000000004</v>
      </c>
      <c r="X54" s="73">
        <v>43870</v>
      </c>
      <c r="Y54" s="73">
        <v>34963.33</v>
      </c>
      <c r="Z54" s="73">
        <v>2728.7399999999898</v>
      </c>
      <c r="AA54" s="73">
        <v>0</v>
      </c>
      <c r="AB54" s="73">
        <v>0</v>
      </c>
      <c r="AC54" s="73">
        <v>0</v>
      </c>
      <c r="AD54" s="73">
        <v>33860.79</v>
      </c>
      <c r="AE54" s="73">
        <v>1722.03</v>
      </c>
      <c r="AF54" s="73">
        <v>0</v>
      </c>
      <c r="AG54" s="73">
        <v>3936.55</v>
      </c>
      <c r="AH54" s="73">
        <v>0</v>
      </c>
      <c r="AI54" s="73">
        <v>13421.519999999979</v>
      </c>
      <c r="AJ54" s="73">
        <v>0</v>
      </c>
      <c r="AK54" s="73">
        <v>0</v>
      </c>
      <c r="AL54" s="73">
        <v>4550</v>
      </c>
      <c r="AM54" s="73">
        <v>1114.6099999999899</v>
      </c>
      <c r="AN54" s="73">
        <v>1235.75</v>
      </c>
      <c r="AO54" s="73">
        <v>11928.54</v>
      </c>
      <c r="AP54" s="73">
        <v>0</v>
      </c>
      <c r="AQ54" s="73">
        <v>0</v>
      </c>
      <c r="AR54" s="73">
        <v>0</v>
      </c>
      <c r="AS54" s="73">
        <v>17702.77</v>
      </c>
      <c r="AT54" s="73">
        <v>-62964.661462108023</v>
      </c>
      <c r="AU54" s="73">
        <v>0</v>
      </c>
      <c r="AV54" s="73">
        <v>-17190</v>
      </c>
      <c r="AW54" s="73">
        <v>0</v>
      </c>
      <c r="AX54" s="73">
        <v>0</v>
      </c>
      <c r="AY54" s="74">
        <v>-350544.73853789188</v>
      </c>
      <c r="AZ54" s="73">
        <v>0</v>
      </c>
      <c r="BA54" s="73">
        <v>0</v>
      </c>
      <c r="BB54" s="73">
        <v>0</v>
      </c>
      <c r="BC54" s="73">
        <v>0</v>
      </c>
      <c r="BD54" s="73">
        <v>0</v>
      </c>
      <c r="BE54" s="73">
        <v>0</v>
      </c>
      <c r="BF54" s="73">
        <v>-51192.15</v>
      </c>
      <c r="BG54" s="73">
        <v>0</v>
      </c>
      <c r="BH54" s="73">
        <v>0</v>
      </c>
      <c r="BI54" s="73">
        <v>0</v>
      </c>
      <c r="BJ54" s="73">
        <v>0</v>
      </c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60"/>
      <c r="BW54" s="60"/>
      <c r="BX54" s="59"/>
      <c r="BY54" s="59"/>
      <c r="BZ54" s="59"/>
      <c r="CA54" s="59"/>
      <c r="CB54" s="59"/>
      <c r="CC54" s="59"/>
      <c r="CD54" s="59"/>
      <c r="CE54" s="59"/>
      <c r="CF54" s="73">
        <v>43870</v>
      </c>
      <c r="CG54" s="59"/>
      <c r="CH54" s="59"/>
      <c r="CI54" s="59"/>
      <c r="CJ54" s="59"/>
      <c r="CK54" s="59"/>
      <c r="CL54" s="59"/>
      <c r="CM54" s="59"/>
      <c r="CN54" s="59"/>
      <c r="CO54" s="59"/>
      <c r="CP54" s="75">
        <f t="shared" si="1"/>
        <v>2312610</v>
      </c>
      <c r="CQ54" s="59"/>
      <c r="CR54" s="59"/>
      <c r="CS54" s="59"/>
      <c r="CT54" s="59"/>
      <c r="CU54" s="59"/>
      <c r="CV54" s="59"/>
      <c r="CW54" s="59"/>
      <c r="CX54" s="59"/>
      <c r="CY54" s="59"/>
      <c r="CZ54" s="59"/>
      <c r="DA54" s="59"/>
      <c r="DB54" s="59"/>
      <c r="DC54" s="59"/>
      <c r="DD54" s="59"/>
      <c r="DE54" s="59"/>
      <c r="DF54" s="59"/>
      <c r="DG54" s="59"/>
      <c r="DH54" s="59"/>
      <c r="DI54" s="59"/>
      <c r="DJ54" s="59"/>
      <c r="DK54" s="78">
        <v>1637578</v>
      </c>
      <c r="DL54" s="78">
        <v>0</v>
      </c>
      <c r="DM54" s="78">
        <v>0</v>
      </c>
      <c r="DN54" s="78">
        <v>5000</v>
      </c>
      <c r="DO54" s="78">
        <v>52602</v>
      </c>
      <c r="DP54" s="78">
        <v>112796</v>
      </c>
      <c r="DQ54" s="78">
        <v>406393</v>
      </c>
      <c r="DR54" s="78">
        <v>0</v>
      </c>
      <c r="DS54" s="78">
        <v>0</v>
      </c>
      <c r="DT54" s="78">
        <v>61077</v>
      </c>
      <c r="DU54" s="78">
        <v>0</v>
      </c>
      <c r="DV54" s="78">
        <v>60521</v>
      </c>
      <c r="DW54" s="59">
        <v>0</v>
      </c>
      <c r="DX54" s="78">
        <v>12649</v>
      </c>
      <c r="DY54" s="78">
        <v>44822</v>
      </c>
      <c r="DZ54" s="78">
        <v>0</v>
      </c>
      <c r="EA54" s="78">
        <v>38068</v>
      </c>
      <c r="EB54" s="78">
        <v>15427</v>
      </c>
      <c r="EC54" s="78">
        <v>9600</v>
      </c>
      <c r="ED54" s="78">
        <v>71518</v>
      </c>
      <c r="EE54" s="78">
        <v>46512</v>
      </c>
      <c r="EF54" s="78">
        <v>43870</v>
      </c>
      <c r="EG54" s="78">
        <v>41716</v>
      </c>
      <c r="EH54" s="78">
        <v>3316</v>
      </c>
      <c r="EI54" s="78">
        <v>0</v>
      </c>
      <c r="EJ54" s="78">
        <v>0</v>
      </c>
      <c r="EK54" s="78">
        <v>0</v>
      </c>
      <c r="EL54" s="78">
        <v>40000</v>
      </c>
      <c r="EM54" s="78">
        <v>170</v>
      </c>
      <c r="EN54" s="78">
        <v>0</v>
      </c>
      <c r="EO54" s="78">
        <v>2250</v>
      </c>
      <c r="EP54" s="105">
        <v>118218.40999999177</v>
      </c>
      <c r="EQ54" s="78">
        <v>4300</v>
      </c>
      <c r="ER54" s="59">
        <v>0</v>
      </c>
      <c r="ES54" s="78">
        <v>0</v>
      </c>
      <c r="ET54" s="78">
        <v>2000</v>
      </c>
      <c r="EU54" s="78">
        <v>1100</v>
      </c>
      <c r="EV54" s="78">
        <v>525</v>
      </c>
      <c r="EW54" s="78">
        <v>15000</v>
      </c>
      <c r="EX54" s="79">
        <v>0</v>
      </c>
      <c r="EY54" s="78">
        <v>0</v>
      </c>
      <c r="EZ54" s="78">
        <v>0</v>
      </c>
      <c r="FA54" s="78">
        <v>17983</v>
      </c>
      <c r="FB54" s="78">
        <v>-274496</v>
      </c>
      <c r="FC54" s="59">
        <v>0</v>
      </c>
      <c r="FD54" s="78">
        <v>0</v>
      </c>
      <c r="FE54" s="78">
        <v>-1000</v>
      </c>
      <c r="FF54" s="78">
        <v>0</v>
      </c>
      <c r="FG54" s="78">
        <v>0</v>
      </c>
      <c r="FH54" s="78">
        <v>0</v>
      </c>
      <c r="FI54" s="59">
        <v>0</v>
      </c>
      <c r="FJ54" s="78">
        <v>0</v>
      </c>
      <c r="FK54" s="59">
        <v>0</v>
      </c>
      <c r="FL54" s="59">
        <v>0</v>
      </c>
      <c r="FM54" s="78">
        <v>0</v>
      </c>
      <c r="FN54" s="59">
        <v>0</v>
      </c>
      <c r="FO54" s="78">
        <v>0</v>
      </c>
      <c r="FP54" s="78">
        <v>0</v>
      </c>
      <c r="FQ54" s="59">
        <v>0</v>
      </c>
      <c r="FR54" s="73">
        <v>-233035.40999999351</v>
      </c>
      <c r="FS54" s="73">
        <v>9.9475983006414026E-13</v>
      </c>
      <c r="FT54" s="73">
        <v>-233035.40999999351</v>
      </c>
      <c r="FU54" s="73">
        <v>0</v>
      </c>
      <c r="FV54" s="73">
        <f t="shared" si="2"/>
        <v>-181843.26</v>
      </c>
      <c r="FW54" s="74">
        <v>0</v>
      </c>
      <c r="FX54" s="73">
        <v>-181843.26</v>
      </c>
      <c r="FY54" s="73">
        <v>0</v>
      </c>
      <c r="FZ54" s="73">
        <v>0</v>
      </c>
      <c r="GA54" s="73">
        <v>0</v>
      </c>
      <c r="GB54" s="73">
        <v>0</v>
      </c>
      <c r="GC54" s="80">
        <v>2356480</v>
      </c>
      <c r="GD54" s="37">
        <f t="shared" si="3"/>
        <v>-9.9475983006414026E-13</v>
      </c>
      <c r="GF54" s="50">
        <f t="shared" si="4"/>
        <v>2356479.9999999981</v>
      </c>
      <c r="GG54" s="80">
        <v>2356480</v>
      </c>
      <c r="GH54" s="37">
        <f t="shared" si="9"/>
        <v>2589515.4099999918</v>
      </c>
      <c r="GI54" s="37">
        <f t="shared" si="5"/>
        <v>0</v>
      </c>
      <c r="GJ54" s="40" t="s">
        <v>351</v>
      </c>
      <c r="GK54" s="40" t="s">
        <v>97</v>
      </c>
      <c r="GL54">
        <v>2125732.4599999995</v>
      </c>
      <c r="GM54" s="37">
        <f t="shared" si="6"/>
        <v>230747.53999999864</v>
      </c>
      <c r="GN54">
        <v>2247265</v>
      </c>
      <c r="GO54" s="37">
        <f t="shared" si="7"/>
        <v>342250.40999999177</v>
      </c>
      <c r="GQ54">
        <v>2125732.4599999995</v>
      </c>
      <c r="GR54" s="37">
        <f t="shared" si="8"/>
        <v>230747.53999999864</v>
      </c>
    </row>
    <row r="55" spans="1:203" ht="15" x14ac:dyDescent="0.25">
      <c r="A55" s="60" t="s">
        <v>352</v>
      </c>
      <c r="B55" s="60" t="s">
        <v>98</v>
      </c>
      <c r="C55" s="73">
        <v>1115820.719999999</v>
      </c>
      <c r="D55" s="73">
        <v>0</v>
      </c>
      <c r="E55" s="73">
        <v>0</v>
      </c>
      <c r="F55" s="73">
        <v>29.81999999999999</v>
      </c>
      <c r="G55" s="73">
        <v>78145.299999999785</v>
      </c>
      <c r="H55" s="73">
        <v>44561.93</v>
      </c>
      <c r="I55" s="73">
        <v>304378.57999999897</v>
      </c>
      <c r="J55" s="73">
        <v>0</v>
      </c>
      <c r="K55" s="73">
        <v>0</v>
      </c>
      <c r="L55" s="73">
        <v>17401.249999999887</v>
      </c>
      <c r="M55" s="73">
        <v>0</v>
      </c>
      <c r="N55" s="73">
        <v>41058.820000000007</v>
      </c>
      <c r="O55" s="73">
        <v>0</v>
      </c>
      <c r="P55" s="73">
        <v>9118.4899999999907</v>
      </c>
      <c r="Q55" s="73">
        <v>135443.67999999991</v>
      </c>
      <c r="R55" s="73">
        <v>0</v>
      </c>
      <c r="S55" s="73">
        <v>34751.87999999999</v>
      </c>
      <c r="T55" s="73">
        <v>0</v>
      </c>
      <c r="U55" s="73">
        <v>6753.01</v>
      </c>
      <c r="V55" s="73">
        <v>61467.069999999883</v>
      </c>
      <c r="W55" s="73">
        <v>55502.92</v>
      </c>
      <c r="X55" s="73">
        <v>26750</v>
      </c>
      <c r="Y55" s="73">
        <v>20688.569999999992</v>
      </c>
      <c r="Z55" s="73">
        <v>5084.9499999999898</v>
      </c>
      <c r="AA55" s="73">
        <v>0</v>
      </c>
      <c r="AB55" s="73">
        <v>226.81999999999991</v>
      </c>
      <c r="AC55" s="73">
        <v>409.44999999999902</v>
      </c>
      <c r="AD55" s="73">
        <v>27209.2599999999</v>
      </c>
      <c r="AE55" s="73">
        <v>1333.5</v>
      </c>
      <c r="AF55" s="73">
        <v>0</v>
      </c>
      <c r="AG55" s="73">
        <v>0</v>
      </c>
      <c r="AH55" s="73">
        <v>0</v>
      </c>
      <c r="AI55" s="73">
        <v>4246.6999999999889</v>
      </c>
      <c r="AJ55" s="73">
        <v>0</v>
      </c>
      <c r="AK55" s="73">
        <v>0</v>
      </c>
      <c r="AL55" s="73">
        <v>4180</v>
      </c>
      <c r="AM55" s="73">
        <v>1123.67</v>
      </c>
      <c r="AN55" s="73">
        <v>22570.880000000001</v>
      </c>
      <c r="AO55" s="73">
        <v>11665.969999999899</v>
      </c>
      <c r="AP55" s="73">
        <v>0</v>
      </c>
      <c r="AQ55" s="73">
        <v>0</v>
      </c>
      <c r="AR55" s="73">
        <v>0</v>
      </c>
      <c r="AS55" s="73">
        <v>17380.959999999901</v>
      </c>
      <c r="AT55" s="73">
        <v>-55678.051293211465</v>
      </c>
      <c r="AU55" s="73">
        <v>0</v>
      </c>
      <c r="AV55" s="73">
        <v>-36515.239999999903</v>
      </c>
      <c r="AW55" s="73">
        <v>-13236.27</v>
      </c>
      <c r="AX55" s="73">
        <v>-7199.9799999999896</v>
      </c>
      <c r="AY55" s="74">
        <v>-261494.28870678844</v>
      </c>
      <c r="AZ55" s="73">
        <v>0</v>
      </c>
      <c r="BA55" s="73">
        <v>0</v>
      </c>
      <c r="BB55" s="73">
        <v>-3830</v>
      </c>
      <c r="BC55" s="73">
        <v>0</v>
      </c>
      <c r="BD55" s="73">
        <v>0</v>
      </c>
      <c r="BE55" s="73">
        <v>0</v>
      </c>
      <c r="BF55" s="73">
        <v>-6908.93</v>
      </c>
      <c r="BG55" s="73">
        <v>0</v>
      </c>
      <c r="BH55" s="73">
        <v>0</v>
      </c>
      <c r="BI55" s="73">
        <v>-2671.44</v>
      </c>
      <c r="BJ55" s="73">
        <v>0</v>
      </c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60"/>
      <c r="BW55" s="60"/>
      <c r="BX55" s="59"/>
      <c r="BY55" s="59"/>
      <c r="BZ55" s="59"/>
      <c r="CA55" s="59"/>
      <c r="CB55" s="59"/>
      <c r="CC55" s="59"/>
      <c r="CD55" s="59"/>
      <c r="CE55" s="59"/>
      <c r="CF55" s="73">
        <v>26750</v>
      </c>
      <c r="CG55" s="59"/>
      <c r="CH55" s="59"/>
      <c r="CI55" s="59"/>
      <c r="CJ55" s="59"/>
      <c r="CK55" s="59"/>
      <c r="CL55" s="59"/>
      <c r="CM55" s="59"/>
      <c r="CN55" s="59"/>
      <c r="CO55" s="59"/>
      <c r="CP55" s="75">
        <f t="shared" si="1"/>
        <v>1633020</v>
      </c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9"/>
      <c r="DB55" s="59"/>
      <c r="DC55" s="59"/>
      <c r="DD55" s="59"/>
      <c r="DE55" s="59"/>
      <c r="DF55" s="59"/>
      <c r="DG55" s="59"/>
      <c r="DH55" s="59"/>
      <c r="DI55" s="59"/>
      <c r="DJ55" s="59"/>
      <c r="DK55" s="78">
        <v>1142676</v>
      </c>
      <c r="DL55" s="78">
        <v>0</v>
      </c>
      <c r="DM55" s="78">
        <v>0</v>
      </c>
      <c r="DN55" s="78">
        <v>0</v>
      </c>
      <c r="DO55" s="78">
        <v>36152</v>
      </c>
      <c r="DP55" s="78">
        <v>44198</v>
      </c>
      <c r="DQ55" s="78">
        <v>329832</v>
      </c>
      <c r="DR55" s="78">
        <v>0</v>
      </c>
      <c r="DS55" s="78">
        <v>0</v>
      </c>
      <c r="DT55" s="78">
        <v>17284</v>
      </c>
      <c r="DU55" s="78">
        <v>0</v>
      </c>
      <c r="DV55" s="78">
        <v>61318</v>
      </c>
      <c r="DW55" s="59">
        <v>0</v>
      </c>
      <c r="DX55" s="78">
        <v>9420</v>
      </c>
      <c r="DY55" s="78">
        <v>72471</v>
      </c>
      <c r="DZ55" s="78">
        <v>0</v>
      </c>
      <c r="EA55" s="78">
        <v>35276</v>
      </c>
      <c r="EB55" s="78">
        <v>0</v>
      </c>
      <c r="EC55" s="78">
        <v>5100</v>
      </c>
      <c r="ED55" s="78">
        <v>59484</v>
      </c>
      <c r="EE55" s="78">
        <v>69025</v>
      </c>
      <c r="EF55" s="78">
        <v>26750</v>
      </c>
      <c r="EG55" s="78">
        <v>29340</v>
      </c>
      <c r="EH55" s="78">
        <v>6100</v>
      </c>
      <c r="EI55" s="78">
        <v>0</v>
      </c>
      <c r="EJ55" s="78">
        <v>250</v>
      </c>
      <c r="EK55" s="78">
        <v>1000</v>
      </c>
      <c r="EL55" s="78">
        <v>10000</v>
      </c>
      <c r="EM55" s="78">
        <v>1110</v>
      </c>
      <c r="EN55" s="78">
        <v>0</v>
      </c>
      <c r="EO55" s="78">
        <v>300</v>
      </c>
      <c r="EP55" s="105">
        <v>37.78000000002794</v>
      </c>
      <c r="EQ55" s="78">
        <v>2000</v>
      </c>
      <c r="ER55" s="59">
        <v>0</v>
      </c>
      <c r="ES55" s="78">
        <v>0</v>
      </c>
      <c r="ET55" s="78">
        <v>2500</v>
      </c>
      <c r="EU55" s="78">
        <v>1135</v>
      </c>
      <c r="EV55" s="78">
        <v>16690</v>
      </c>
      <c r="EW55" s="78">
        <v>14500</v>
      </c>
      <c r="EX55" s="79">
        <v>0</v>
      </c>
      <c r="EY55" s="78">
        <v>0</v>
      </c>
      <c r="EZ55" s="78">
        <v>0</v>
      </c>
      <c r="FA55" s="78">
        <v>17652</v>
      </c>
      <c r="FB55" s="78">
        <v>-224477</v>
      </c>
      <c r="FC55" s="59">
        <v>0</v>
      </c>
      <c r="FD55" s="78">
        <v>0</v>
      </c>
      <c r="FE55" s="78">
        <v>-8500</v>
      </c>
      <c r="FF55" s="78">
        <v>-10000</v>
      </c>
      <c r="FG55" s="78">
        <v>0</v>
      </c>
      <c r="FH55" s="78">
        <v>0</v>
      </c>
      <c r="FI55" s="59">
        <v>0</v>
      </c>
      <c r="FJ55" s="78">
        <v>0</v>
      </c>
      <c r="FK55" s="59">
        <v>0</v>
      </c>
      <c r="FL55" s="59">
        <v>0</v>
      </c>
      <c r="FM55" s="78">
        <v>0</v>
      </c>
      <c r="FN55" s="59">
        <v>0</v>
      </c>
      <c r="FO55" s="78">
        <v>0</v>
      </c>
      <c r="FP55" s="78">
        <v>-100</v>
      </c>
      <c r="FQ55" s="59">
        <v>0</v>
      </c>
      <c r="FR55" s="73">
        <v>-108753.78000000265</v>
      </c>
      <c r="FS55" s="73">
        <v>0</v>
      </c>
      <c r="FT55" s="73">
        <v>-108753.78000000265</v>
      </c>
      <c r="FU55" s="73">
        <v>0</v>
      </c>
      <c r="FV55" s="73">
        <f t="shared" si="2"/>
        <v>-101844.85</v>
      </c>
      <c r="FW55" s="74">
        <v>0</v>
      </c>
      <c r="FX55" s="73">
        <v>-101844.85</v>
      </c>
      <c r="FY55" s="73">
        <v>0</v>
      </c>
      <c r="FZ55" s="73">
        <v>0</v>
      </c>
      <c r="GA55" s="73">
        <v>0</v>
      </c>
      <c r="GB55" s="73">
        <v>0</v>
      </c>
      <c r="GC55" s="80">
        <v>1659770</v>
      </c>
      <c r="GD55" s="37">
        <f t="shared" si="3"/>
        <v>0</v>
      </c>
      <c r="GF55" s="50">
        <f t="shared" si="4"/>
        <v>1659769.9999999974</v>
      </c>
      <c r="GG55" s="80">
        <v>1659770</v>
      </c>
      <c r="GH55" s="37">
        <f t="shared" si="9"/>
        <v>1768523.78</v>
      </c>
      <c r="GI55" s="37">
        <f t="shared" si="5"/>
        <v>0</v>
      </c>
      <c r="GJ55" s="40" t="s">
        <v>352</v>
      </c>
      <c r="GK55" s="40" t="s">
        <v>98</v>
      </c>
      <c r="GL55">
        <v>1600117.4999999993</v>
      </c>
      <c r="GM55" s="37">
        <f t="shared" si="6"/>
        <v>59652.499999998137</v>
      </c>
      <c r="GN55">
        <v>1688990</v>
      </c>
      <c r="GO55" s="37">
        <f t="shared" si="7"/>
        <v>79533.780000000028</v>
      </c>
      <c r="GQ55">
        <v>1600117.4999999995</v>
      </c>
      <c r="GR55" s="37">
        <f t="shared" si="8"/>
        <v>59652.499999997905</v>
      </c>
    </row>
    <row r="56" spans="1:203" ht="15" x14ac:dyDescent="0.25">
      <c r="A56" s="60" t="s">
        <v>353</v>
      </c>
      <c r="B56" s="60" t="s">
        <v>99</v>
      </c>
      <c r="C56" s="73">
        <v>1250847.9199999971</v>
      </c>
      <c r="D56" s="73">
        <v>39942.879999999997</v>
      </c>
      <c r="E56" s="73">
        <v>0</v>
      </c>
      <c r="F56" s="73">
        <v>0</v>
      </c>
      <c r="G56" s="73">
        <v>0</v>
      </c>
      <c r="H56" s="73">
        <v>206820.23999999987</v>
      </c>
      <c r="I56" s="73">
        <v>294846.39999999991</v>
      </c>
      <c r="J56" s="73">
        <v>0</v>
      </c>
      <c r="K56" s="73">
        <v>0</v>
      </c>
      <c r="L56" s="73">
        <v>36067.169999999904</v>
      </c>
      <c r="M56" s="73">
        <v>0</v>
      </c>
      <c r="N56" s="73">
        <v>42627.159999999996</v>
      </c>
      <c r="O56" s="73">
        <v>0</v>
      </c>
      <c r="P56" s="73">
        <v>8685.7199999999903</v>
      </c>
      <c r="Q56" s="73">
        <v>48878.449999999888</v>
      </c>
      <c r="R56" s="73">
        <v>3758</v>
      </c>
      <c r="S56" s="73">
        <v>25422.839999999898</v>
      </c>
      <c r="T56" s="73">
        <v>14835.999999999989</v>
      </c>
      <c r="U56" s="73">
        <v>0</v>
      </c>
      <c r="V56" s="73">
        <v>53468.700000000004</v>
      </c>
      <c r="W56" s="73">
        <v>43566.87</v>
      </c>
      <c r="X56" s="73">
        <v>22103.52</v>
      </c>
      <c r="Y56" s="73">
        <v>12761.62</v>
      </c>
      <c r="Z56" s="73">
        <v>8817.51</v>
      </c>
      <c r="AA56" s="73">
        <v>0</v>
      </c>
      <c r="AB56" s="73">
        <v>0</v>
      </c>
      <c r="AC56" s="73">
        <v>2460.54</v>
      </c>
      <c r="AD56" s="73">
        <v>20612.8499999999</v>
      </c>
      <c r="AE56" s="73">
        <v>-781.67000000000007</v>
      </c>
      <c r="AF56" s="73">
        <v>0</v>
      </c>
      <c r="AG56" s="73">
        <v>61.75</v>
      </c>
      <c r="AH56" s="73">
        <v>0</v>
      </c>
      <c r="AI56" s="73">
        <v>4295.05</v>
      </c>
      <c r="AJ56" s="73">
        <v>0</v>
      </c>
      <c r="AK56" s="73">
        <v>0</v>
      </c>
      <c r="AL56" s="73">
        <v>17313.119999999901</v>
      </c>
      <c r="AM56" s="73">
        <v>1931.76</v>
      </c>
      <c r="AN56" s="73">
        <v>24201.059999999903</v>
      </c>
      <c r="AO56" s="73">
        <v>3750.6599999999899</v>
      </c>
      <c r="AP56" s="73">
        <v>0</v>
      </c>
      <c r="AQ56" s="73">
        <v>0</v>
      </c>
      <c r="AR56" s="73">
        <v>0</v>
      </c>
      <c r="AS56" s="73">
        <v>16036.82</v>
      </c>
      <c r="AT56" s="73">
        <v>-30064.508271166647</v>
      </c>
      <c r="AU56" s="73">
        <v>0</v>
      </c>
      <c r="AV56" s="73">
        <v>-14468.4</v>
      </c>
      <c r="AW56" s="73">
        <v>-4249</v>
      </c>
      <c r="AX56" s="73">
        <v>-13355</v>
      </c>
      <c r="AY56" s="74">
        <v>-349732.99172883335</v>
      </c>
      <c r="AZ56" s="73">
        <v>0</v>
      </c>
      <c r="BA56" s="73">
        <v>0</v>
      </c>
      <c r="BB56" s="73">
        <v>-19243.419999999998</v>
      </c>
      <c r="BC56" s="73">
        <v>0</v>
      </c>
      <c r="BD56" s="73">
        <v>0</v>
      </c>
      <c r="BE56" s="73">
        <v>0</v>
      </c>
      <c r="BF56" s="73">
        <v>-58684.76</v>
      </c>
      <c r="BG56" s="73">
        <v>0</v>
      </c>
      <c r="BH56" s="73">
        <v>0</v>
      </c>
      <c r="BI56" s="73">
        <v>-5104.8599999999897</v>
      </c>
      <c r="BJ56" s="73">
        <v>0</v>
      </c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60"/>
      <c r="BW56" s="60"/>
      <c r="BX56" s="59"/>
      <c r="BY56" s="59"/>
      <c r="BZ56" s="59"/>
      <c r="CA56" s="59"/>
      <c r="CB56" s="59"/>
      <c r="CC56" s="59"/>
      <c r="CD56" s="59"/>
      <c r="CE56" s="59"/>
      <c r="CF56" s="73">
        <v>22103.52</v>
      </c>
      <c r="CG56" s="59"/>
      <c r="CH56" s="59"/>
      <c r="CI56" s="59"/>
      <c r="CJ56" s="59"/>
      <c r="CK56" s="59"/>
      <c r="CL56" s="59"/>
      <c r="CM56" s="59"/>
      <c r="CN56" s="59"/>
      <c r="CO56" s="59"/>
      <c r="CP56" s="75">
        <f t="shared" si="1"/>
        <v>1686326.48</v>
      </c>
      <c r="CQ56" s="59"/>
      <c r="CR56" s="59"/>
      <c r="CS56" s="59"/>
      <c r="CT56" s="59"/>
      <c r="CU56" s="59"/>
      <c r="CV56" s="59"/>
      <c r="CW56" s="59"/>
      <c r="CX56" s="59"/>
      <c r="CY56" s="59"/>
      <c r="CZ56" s="59"/>
      <c r="DA56" s="59"/>
      <c r="DB56" s="59"/>
      <c r="DC56" s="59"/>
      <c r="DD56" s="59"/>
      <c r="DE56" s="59"/>
      <c r="DF56" s="59"/>
      <c r="DG56" s="59"/>
      <c r="DH56" s="59"/>
      <c r="DI56" s="59"/>
      <c r="DJ56" s="59"/>
      <c r="DK56" s="78">
        <v>1249575</v>
      </c>
      <c r="DL56" s="78">
        <v>39580</v>
      </c>
      <c r="DM56" s="78">
        <v>0</v>
      </c>
      <c r="DN56" s="78">
        <v>0</v>
      </c>
      <c r="DO56" s="78">
        <v>0</v>
      </c>
      <c r="DP56" s="78">
        <v>196059</v>
      </c>
      <c r="DQ56" s="78">
        <v>310130</v>
      </c>
      <c r="DR56" s="78">
        <v>0</v>
      </c>
      <c r="DS56" s="78">
        <v>0</v>
      </c>
      <c r="DT56" s="78">
        <v>38154</v>
      </c>
      <c r="DU56" s="78">
        <v>0</v>
      </c>
      <c r="DV56" s="78">
        <v>40602</v>
      </c>
      <c r="DW56" s="59">
        <v>0</v>
      </c>
      <c r="DX56" s="78">
        <v>21031</v>
      </c>
      <c r="DY56" s="78">
        <v>65215</v>
      </c>
      <c r="DZ56" s="78">
        <v>3555</v>
      </c>
      <c r="EA56" s="78">
        <v>26281</v>
      </c>
      <c r="EB56" s="78">
        <v>10157</v>
      </c>
      <c r="EC56" s="78">
        <v>26000</v>
      </c>
      <c r="ED56" s="78">
        <v>56367</v>
      </c>
      <c r="EE56" s="78">
        <v>66027</v>
      </c>
      <c r="EF56" s="78">
        <v>22103.52</v>
      </c>
      <c r="EG56" s="78">
        <v>7827</v>
      </c>
      <c r="EH56" s="78">
        <v>6300</v>
      </c>
      <c r="EI56" s="78">
        <v>0</v>
      </c>
      <c r="EJ56" s="78">
        <v>0</v>
      </c>
      <c r="EK56" s="78">
        <v>5400</v>
      </c>
      <c r="EL56" s="78">
        <v>28350</v>
      </c>
      <c r="EM56" s="78">
        <v>8110</v>
      </c>
      <c r="EN56" s="78">
        <v>0</v>
      </c>
      <c r="EO56" s="78">
        <v>120</v>
      </c>
      <c r="EP56" s="105">
        <v>-1010.6300000010524</v>
      </c>
      <c r="EQ56" s="78">
        <v>3691</v>
      </c>
      <c r="ER56" s="59">
        <v>0</v>
      </c>
      <c r="ES56" s="78">
        <v>0</v>
      </c>
      <c r="ET56" s="78">
        <v>7000</v>
      </c>
      <c r="EU56" s="78">
        <v>1260</v>
      </c>
      <c r="EV56" s="78">
        <v>18763</v>
      </c>
      <c r="EW56" s="78">
        <v>4326</v>
      </c>
      <c r="EX56" s="79">
        <v>0</v>
      </c>
      <c r="EY56" s="78">
        <v>0</v>
      </c>
      <c r="EZ56" s="78">
        <v>0</v>
      </c>
      <c r="FA56" s="78">
        <v>17808</v>
      </c>
      <c r="FB56" s="78">
        <v>-324990</v>
      </c>
      <c r="FC56" s="59">
        <v>0</v>
      </c>
      <c r="FD56" s="78">
        <v>-3688</v>
      </c>
      <c r="FE56" s="78">
        <v>-3515</v>
      </c>
      <c r="FF56" s="78">
        <v>-15000</v>
      </c>
      <c r="FG56" s="78">
        <v>0</v>
      </c>
      <c r="FH56" s="78">
        <v>0</v>
      </c>
      <c r="FI56" s="59">
        <v>0</v>
      </c>
      <c r="FJ56" s="78">
        <v>0</v>
      </c>
      <c r="FK56" s="59">
        <v>0</v>
      </c>
      <c r="FL56" s="59">
        <v>0</v>
      </c>
      <c r="FM56" s="78">
        <v>0</v>
      </c>
      <c r="FN56" s="59">
        <v>0</v>
      </c>
      <c r="FO56" s="78">
        <v>0</v>
      </c>
      <c r="FP56" s="78">
        <v>0</v>
      </c>
      <c r="FQ56" s="59">
        <v>0</v>
      </c>
      <c r="FR56" s="73">
        <v>-223157.89000000263</v>
      </c>
      <c r="FS56" s="73">
        <v>0</v>
      </c>
      <c r="FT56" s="73">
        <v>-223157.89000000263</v>
      </c>
      <c r="FU56" s="73">
        <v>0</v>
      </c>
      <c r="FV56" s="73">
        <f t="shared" si="2"/>
        <v>-164473.13</v>
      </c>
      <c r="FW56" s="74">
        <v>0</v>
      </c>
      <c r="FX56" s="73">
        <v>-164473.13</v>
      </c>
      <c r="FY56" s="73">
        <v>0</v>
      </c>
      <c r="FZ56" s="73">
        <v>0</v>
      </c>
      <c r="GA56" s="73">
        <v>0</v>
      </c>
      <c r="GB56" s="73">
        <v>0</v>
      </c>
      <c r="GC56" s="80">
        <v>1708430</v>
      </c>
      <c r="GD56" s="37">
        <f t="shared" si="3"/>
        <v>0</v>
      </c>
      <c r="GF56" s="50">
        <f t="shared" si="4"/>
        <v>1708429.9999999963</v>
      </c>
      <c r="GG56" s="80">
        <v>1708430</v>
      </c>
      <c r="GH56" s="37">
        <f t="shared" si="9"/>
        <v>1931587.8899999987</v>
      </c>
      <c r="GI56" s="37">
        <f t="shared" si="5"/>
        <v>0</v>
      </c>
      <c r="GJ56" s="40" t="s">
        <v>353</v>
      </c>
      <c r="GK56" s="40" t="s">
        <v>99</v>
      </c>
      <c r="GL56">
        <v>1515990</v>
      </c>
      <c r="GM56" s="37">
        <f t="shared" si="6"/>
        <v>192439.99999999627</v>
      </c>
      <c r="GN56">
        <v>1565322</v>
      </c>
      <c r="GO56" s="37">
        <f t="shared" si="7"/>
        <v>366265.88999999873</v>
      </c>
      <c r="GQ56">
        <v>1515990.0000000005</v>
      </c>
      <c r="GR56" s="37">
        <f t="shared" si="8"/>
        <v>192439.99999999581</v>
      </c>
    </row>
    <row r="57" spans="1:203" ht="15" x14ac:dyDescent="0.25">
      <c r="A57" s="60" t="s">
        <v>354</v>
      </c>
      <c r="B57" s="60" t="s">
        <v>453</v>
      </c>
      <c r="C57" s="73">
        <v>1203007.7399999979</v>
      </c>
      <c r="D57" s="73">
        <v>56853.439999999988</v>
      </c>
      <c r="E57" s="73">
        <v>0</v>
      </c>
      <c r="F57" s="73">
        <v>0</v>
      </c>
      <c r="G57" s="73">
        <v>99891.669999999795</v>
      </c>
      <c r="H57" s="73">
        <v>7.0000000000000007E-2</v>
      </c>
      <c r="I57" s="73">
        <v>492498.66</v>
      </c>
      <c r="J57" s="73">
        <v>0</v>
      </c>
      <c r="K57" s="73">
        <v>0</v>
      </c>
      <c r="L57" s="73">
        <v>23969.260000000002</v>
      </c>
      <c r="M57" s="73">
        <v>0</v>
      </c>
      <c r="N57" s="73">
        <v>73587.179999999993</v>
      </c>
      <c r="O57" s="73">
        <v>0</v>
      </c>
      <c r="P57" s="73">
        <v>15940</v>
      </c>
      <c r="Q57" s="73">
        <v>97417.34</v>
      </c>
      <c r="R57" s="73">
        <v>0</v>
      </c>
      <c r="S57" s="73">
        <v>32744.30999999999</v>
      </c>
      <c r="T57" s="73">
        <v>17058.71999999999</v>
      </c>
      <c r="U57" s="73">
        <v>3201.96</v>
      </c>
      <c r="V57" s="73">
        <v>60473.129999999976</v>
      </c>
      <c r="W57" s="73">
        <v>63130.279999999795</v>
      </c>
      <c r="X57" s="73">
        <v>24476.25</v>
      </c>
      <c r="Y57" s="73">
        <v>21341.34</v>
      </c>
      <c r="Z57" s="73">
        <v>9021.45999999999</v>
      </c>
      <c r="AA57" s="73">
        <v>65.299999999999898</v>
      </c>
      <c r="AB57" s="73">
        <v>0</v>
      </c>
      <c r="AC57" s="73">
        <v>0</v>
      </c>
      <c r="AD57" s="73">
        <v>38596</v>
      </c>
      <c r="AE57" s="73">
        <v>0</v>
      </c>
      <c r="AF57" s="73">
        <v>0</v>
      </c>
      <c r="AG57" s="73">
        <v>2527.5</v>
      </c>
      <c r="AH57" s="73">
        <v>0</v>
      </c>
      <c r="AI57" s="73">
        <v>15116.86</v>
      </c>
      <c r="AJ57" s="73">
        <v>0</v>
      </c>
      <c r="AK57" s="73">
        <v>0</v>
      </c>
      <c r="AL57" s="73">
        <v>9914.5</v>
      </c>
      <c r="AM57" s="73">
        <v>1001.16</v>
      </c>
      <c r="AN57" s="73">
        <v>9532.0300000000007</v>
      </c>
      <c r="AO57" s="73">
        <v>14346.52</v>
      </c>
      <c r="AP57" s="73">
        <v>0</v>
      </c>
      <c r="AQ57" s="73">
        <v>65</v>
      </c>
      <c r="AR57" s="73">
        <v>0</v>
      </c>
      <c r="AS57" s="73">
        <v>16069.04</v>
      </c>
      <c r="AT57" s="73">
        <v>-127352.95350435126</v>
      </c>
      <c r="AU57" s="73">
        <v>0</v>
      </c>
      <c r="AV57" s="73">
        <v>-7817.43</v>
      </c>
      <c r="AW57" s="73">
        <v>0</v>
      </c>
      <c r="AX57" s="73">
        <v>-931.47</v>
      </c>
      <c r="AY57" s="74">
        <v>-387902.7564956487</v>
      </c>
      <c r="AZ57" s="73">
        <v>0</v>
      </c>
      <c r="BA57" s="73">
        <v>0</v>
      </c>
      <c r="BB57" s="73">
        <v>-1250</v>
      </c>
      <c r="BC57" s="73">
        <v>0</v>
      </c>
      <c r="BD57" s="73">
        <v>1.5</v>
      </c>
      <c r="BE57" s="73">
        <v>0</v>
      </c>
      <c r="BF57" s="73">
        <v>-134043.609999999</v>
      </c>
      <c r="BG57" s="73">
        <v>0</v>
      </c>
      <c r="BH57" s="73">
        <v>0</v>
      </c>
      <c r="BI57" s="73">
        <v>0</v>
      </c>
      <c r="BJ57" s="73">
        <v>0</v>
      </c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60"/>
      <c r="BW57" s="60"/>
      <c r="BX57" s="59"/>
      <c r="BY57" s="59"/>
      <c r="BZ57" s="59"/>
      <c r="CA57" s="59"/>
      <c r="CB57" s="59"/>
      <c r="CC57" s="59"/>
      <c r="CD57" s="59"/>
      <c r="CE57" s="59"/>
      <c r="CF57" s="73">
        <v>24476.25</v>
      </c>
      <c r="CG57" s="59"/>
      <c r="CH57" s="59"/>
      <c r="CI57" s="59"/>
      <c r="CJ57" s="59"/>
      <c r="CK57" s="59"/>
      <c r="CL57" s="59"/>
      <c r="CM57" s="59"/>
      <c r="CN57" s="59"/>
      <c r="CO57" s="59"/>
      <c r="CP57" s="75">
        <f t="shared" si="1"/>
        <v>1718073.75</v>
      </c>
      <c r="CQ57" s="59"/>
      <c r="CR57" s="59"/>
      <c r="CS57" s="59"/>
      <c r="CT57" s="59"/>
      <c r="CU57" s="59"/>
      <c r="CV57" s="59"/>
      <c r="CW57" s="59"/>
      <c r="CX57" s="59"/>
      <c r="CY57" s="59"/>
      <c r="CZ57" s="59"/>
      <c r="DA57" s="59"/>
      <c r="DB57" s="59"/>
      <c r="DC57" s="59"/>
      <c r="DD57" s="59"/>
      <c r="DE57" s="59"/>
      <c r="DF57" s="59"/>
      <c r="DG57" s="59"/>
      <c r="DH57" s="59"/>
      <c r="DI57" s="59"/>
      <c r="DJ57" s="59"/>
      <c r="DK57" s="78">
        <v>1226477</v>
      </c>
      <c r="DL57" s="78">
        <v>57108</v>
      </c>
      <c r="DM57" s="78">
        <v>0</v>
      </c>
      <c r="DN57" s="78">
        <v>0</v>
      </c>
      <c r="DO57" s="78">
        <v>43204</v>
      </c>
      <c r="DP57" s="78">
        <v>0</v>
      </c>
      <c r="DQ57" s="78">
        <v>512610</v>
      </c>
      <c r="DR57" s="78">
        <v>0</v>
      </c>
      <c r="DS57" s="78">
        <v>0</v>
      </c>
      <c r="DT57" s="78">
        <v>22778</v>
      </c>
      <c r="DU57" s="78">
        <v>0</v>
      </c>
      <c r="DV57" s="78">
        <v>72962</v>
      </c>
      <c r="DW57" s="59">
        <v>0</v>
      </c>
      <c r="DX57" s="78">
        <v>9465</v>
      </c>
      <c r="DY57" s="78">
        <v>63725</v>
      </c>
      <c r="DZ57" s="78">
        <v>0</v>
      </c>
      <c r="EA57" s="78">
        <v>31883</v>
      </c>
      <c r="EB57" s="78">
        <v>15638</v>
      </c>
      <c r="EC57" s="78">
        <v>3202</v>
      </c>
      <c r="ED57" s="78">
        <v>68566</v>
      </c>
      <c r="EE57" s="78">
        <v>67154</v>
      </c>
      <c r="EF57" s="78">
        <v>24476.25</v>
      </c>
      <c r="EG57" s="78">
        <v>17831</v>
      </c>
      <c r="EH57" s="78">
        <v>7699</v>
      </c>
      <c r="EI57" s="78">
        <v>0</v>
      </c>
      <c r="EJ57" s="78">
        <v>100</v>
      </c>
      <c r="EK57" s="78">
        <v>0</v>
      </c>
      <c r="EL57" s="78">
        <v>35000</v>
      </c>
      <c r="EM57" s="78">
        <v>110</v>
      </c>
      <c r="EN57" s="78">
        <v>0</v>
      </c>
      <c r="EO57" s="78">
        <v>4000</v>
      </c>
      <c r="EP57" s="105">
        <v>-47798.537500001024</v>
      </c>
      <c r="EQ57" s="78">
        <v>6620</v>
      </c>
      <c r="ER57" s="59">
        <v>0</v>
      </c>
      <c r="ES57" s="78">
        <v>0</v>
      </c>
      <c r="ET57" s="78">
        <v>2000</v>
      </c>
      <c r="EU57" s="78">
        <v>1008</v>
      </c>
      <c r="EV57" s="78">
        <v>8792</v>
      </c>
      <c r="EW57" s="78">
        <v>16000</v>
      </c>
      <c r="EX57" s="79">
        <v>0</v>
      </c>
      <c r="EY57" s="78">
        <v>0</v>
      </c>
      <c r="EZ57" s="78">
        <v>0</v>
      </c>
      <c r="FA57" s="78">
        <v>16840</v>
      </c>
      <c r="FB57" s="78">
        <v>-406390</v>
      </c>
      <c r="FC57" s="59">
        <v>0</v>
      </c>
      <c r="FD57" s="78">
        <v>0</v>
      </c>
      <c r="FE57" s="78">
        <v>0</v>
      </c>
      <c r="FF57" s="78">
        <v>0</v>
      </c>
      <c r="FG57" s="78">
        <v>0</v>
      </c>
      <c r="FH57" s="78">
        <v>0</v>
      </c>
      <c r="FI57" s="59">
        <v>0</v>
      </c>
      <c r="FJ57" s="78">
        <v>0</v>
      </c>
      <c r="FK57" s="59">
        <v>0</v>
      </c>
      <c r="FL57" s="59">
        <v>0</v>
      </c>
      <c r="FM57" s="78">
        <v>0</v>
      </c>
      <c r="FN57" s="59">
        <v>0</v>
      </c>
      <c r="FO57" s="78">
        <v>0</v>
      </c>
      <c r="FP57" s="78">
        <v>0</v>
      </c>
      <c r="FQ57" s="59">
        <v>0</v>
      </c>
      <c r="FR57" s="73">
        <v>-138569.69250000158</v>
      </c>
      <c r="FS57" s="73">
        <v>-59.980000000001198</v>
      </c>
      <c r="FT57" s="73">
        <v>-138509.71250000157</v>
      </c>
      <c r="FU57" s="73">
        <v>0</v>
      </c>
      <c r="FV57" s="73">
        <f t="shared" si="2"/>
        <v>-4527.5800000000072</v>
      </c>
      <c r="FW57" s="74">
        <v>-61.480000000001198</v>
      </c>
      <c r="FX57" s="73">
        <v>-4466.1000000000058</v>
      </c>
      <c r="FY57" s="73">
        <v>0</v>
      </c>
      <c r="FZ57" s="73">
        <v>0</v>
      </c>
      <c r="GA57" s="73">
        <v>0</v>
      </c>
      <c r="GB57" s="73">
        <v>0</v>
      </c>
      <c r="GC57" s="80">
        <v>1742550</v>
      </c>
      <c r="GD57" s="37">
        <f t="shared" si="3"/>
        <v>-1.5</v>
      </c>
      <c r="GF57" s="50">
        <f t="shared" si="4"/>
        <v>1742549.9999999974</v>
      </c>
      <c r="GG57" s="80">
        <v>1742550</v>
      </c>
      <c r="GH57" s="37">
        <f t="shared" si="9"/>
        <v>1881059.712499999</v>
      </c>
      <c r="GI57" s="37">
        <f t="shared" si="5"/>
        <v>0</v>
      </c>
      <c r="GJ57" s="40" t="s">
        <v>354</v>
      </c>
      <c r="GK57" s="40" t="s">
        <v>100</v>
      </c>
      <c r="GL57">
        <v>1621281.3699999999</v>
      </c>
      <c r="GM57" s="37">
        <f t="shared" si="6"/>
        <v>121268.62999999756</v>
      </c>
      <c r="GN57">
        <v>1648527</v>
      </c>
      <c r="GO57" s="37">
        <f t="shared" si="7"/>
        <v>232532.71249999898</v>
      </c>
      <c r="GQ57">
        <v>1621281.3700000003</v>
      </c>
      <c r="GR57" s="37">
        <f t="shared" si="8"/>
        <v>121268.62999999709</v>
      </c>
    </row>
    <row r="58" spans="1:203" ht="15" x14ac:dyDescent="0.25">
      <c r="A58" s="60" t="s">
        <v>355</v>
      </c>
      <c r="B58" s="60" t="s">
        <v>454</v>
      </c>
      <c r="C58" s="73">
        <v>1224691.8899999983</v>
      </c>
      <c r="D58" s="73">
        <v>71304.599999999991</v>
      </c>
      <c r="E58" s="73">
        <v>0</v>
      </c>
      <c r="F58" s="73">
        <v>0</v>
      </c>
      <c r="G58" s="73">
        <v>70247.299999999872</v>
      </c>
      <c r="H58" s="73">
        <v>180187.7199999998</v>
      </c>
      <c r="I58" s="73">
        <v>448167.74999999988</v>
      </c>
      <c r="J58" s="73">
        <v>0</v>
      </c>
      <c r="K58" s="73">
        <v>0</v>
      </c>
      <c r="L58" s="73">
        <v>5081.2499999999982</v>
      </c>
      <c r="M58" s="73">
        <v>0</v>
      </c>
      <c r="N58" s="73">
        <v>53839.3</v>
      </c>
      <c r="O58" s="73">
        <v>0</v>
      </c>
      <c r="P58" s="73">
        <v>38698.199999999997</v>
      </c>
      <c r="Q58" s="73">
        <v>78463.149999999892</v>
      </c>
      <c r="R58" s="73">
        <v>0</v>
      </c>
      <c r="S58" s="73">
        <v>35017.089999999887</v>
      </c>
      <c r="T58" s="73">
        <v>15731.52</v>
      </c>
      <c r="U58" s="73">
        <v>0</v>
      </c>
      <c r="V58" s="73">
        <v>71331.419999999969</v>
      </c>
      <c r="W58" s="73">
        <v>68707.22</v>
      </c>
      <c r="X58" s="73">
        <v>28355</v>
      </c>
      <c r="Y58" s="73">
        <v>22726.13</v>
      </c>
      <c r="Z58" s="73">
        <v>7216.88</v>
      </c>
      <c r="AA58" s="73">
        <v>0</v>
      </c>
      <c r="AB58" s="73">
        <v>0</v>
      </c>
      <c r="AC58" s="73">
        <v>0</v>
      </c>
      <c r="AD58" s="73">
        <v>25671.389999999901</v>
      </c>
      <c r="AE58" s="73">
        <v>0</v>
      </c>
      <c r="AF58" s="73">
        <v>0</v>
      </c>
      <c r="AG58" s="73">
        <v>2709.4899999999898</v>
      </c>
      <c r="AH58" s="73">
        <v>0</v>
      </c>
      <c r="AI58" s="73">
        <v>2725.67</v>
      </c>
      <c r="AJ58" s="73">
        <v>0</v>
      </c>
      <c r="AK58" s="73">
        <v>0</v>
      </c>
      <c r="AL58" s="73">
        <v>15262.79</v>
      </c>
      <c r="AM58" s="73">
        <v>1331.9</v>
      </c>
      <c r="AN58" s="73">
        <v>12113.99</v>
      </c>
      <c r="AO58" s="73">
        <v>15653.1</v>
      </c>
      <c r="AP58" s="73">
        <v>0</v>
      </c>
      <c r="AQ58" s="73">
        <v>0</v>
      </c>
      <c r="AR58" s="73">
        <v>0</v>
      </c>
      <c r="AS58" s="73">
        <v>16481.179999999989</v>
      </c>
      <c r="AT58" s="73">
        <v>-24708.53009291424</v>
      </c>
      <c r="AU58" s="73">
        <v>0</v>
      </c>
      <c r="AV58" s="73">
        <v>-9461.43</v>
      </c>
      <c r="AW58" s="73">
        <v>-8497.5799999999908</v>
      </c>
      <c r="AX58" s="73">
        <v>-4895.26</v>
      </c>
      <c r="AY58" s="74">
        <v>-558765.71990708576</v>
      </c>
      <c r="AZ58" s="73">
        <v>0</v>
      </c>
      <c r="BA58" s="73">
        <v>0</v>
      </c>
      <c r="BB58" s="73">
        <v>-1769.74</v>
      </c>
      <c r="BC58" s="73">
        <v>0</v>
      </c>
      <c r="BD58" s="73">
        <v>0</v>
      </c>
      <c r="BE58" s="73">
        <v>0</v>
      </c>
      <c r="BF58" s="73">
        <v>-71207.669999999896</v>
      </c>
      <c r="BG58" s="73">
        <v>0</v>
      </c>
      <c r="BH58" s="73">
        <v>0</v>
      </c>
      <c r="BI58" s="73">
        <v>0</v>
      </c>
      <c r="BJ58" s="73">
        <v>0</v>
      </c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60"/>
      <c r="BW58" s="60"/>
      <c r="BX58" s="59"/>
      <c r="BY58" s="59"/>
      <c r="BZ58" s="59"/>
      <c r="CA58" s="59"/>
      <c r="CB58" s="59"/>
      <c r="CC58" s="59"/>
      <c r="CD58" s="59"/>
      <c r="CE58" s="59"/>
      <c r="CF58" s="73">
        <v>28355</v>
      </c>
      <c r="CG58" s="59"/>
      <c r="CH58" s="59"/>
      <c r="CI58" s="59"/>
      <c r="CJ58" s="59"/>
      <c r="CK58" s="59"/>
      <c r="CL58" s="59"/>
      <c r="CM58" s="59"/>
      <c r="CN58" s="59"/>
      <c r="CO58" s="59"/>
      <c r="CP58" s="75">
        <f t="shared" ref="CP58:CP84" si="10">+GC58-BZ58-CF58</f>
        <v>1804055</v>
      </c>
      <c r="CQ58" s="59"/>
      <c r="CR58" s="59"/>
      <c r="CS58" s="59"/>
      <c r="CT58" s="59"/>
      <c r="CU58" s="59"/>
      <c r="CV58" s="59"/>
      <c r="CW58" s="59"/>
      <c r="CX58" s="59"/>
      <c r="CY58" s="59"/>
      <c r="CZ58" s="59"/>
      <c r="DA58" s="59"/>
      <c r="DB58" s="59"/>
      <c r="DC58" s="59"/>
      <c r="DD58" s="59"/>
      <c r="DE58" s="59"/>
      <c r="DF58" s="59"/>
      <c r="DG58" s="59"/>
      <c r="DH58" s="59"/>
      <c r="DI58" s="59"/>
      <c r="DJ58" s="59"/>
      <c r="DK58" s="78">
        <v>1224306</v>
      </c>
      <c r="DL58" s="78">
        <v>71722</v>
      </c>
      <c r="DM58" s="78">
        <v>0</v>
      </c>
      <c r="DN58" s="78">
        <v>0</v>
      </c>
      <c r="DO58" s="78">
        <v>43670</v>
      </c>
      <c r="DP58" s="78">
        <v>170868</v>
      </c>
      <c r="DQ58" s="78">
        <v>450521</v>
      </c>
      <c r="DR58" s="78">
        <v>0</v>
      </c>
      <c r="DS58" s="78">
        <v>0</v>
      </c>
      <c r="DT58" s="78">
        <v>4888</v>
      </c>
      <c r="DU58" s="78">
        <v>0</v>
      </c>
      <c r="DV58" s="78">
        <v>52976</v>
      </c>
      <c r="DW58" s="59">
        <v>0</v>
      </c>
      <c r="DX58" s="78">
        <v>42759</v>
      </c>
      <c r="DY58" s="78">
        <v>62468</v>
      </c>
      <c r="DZ58" s="78">
        <v>0</v>
      </c>
      <c r="EA58" s="78">
        <v>33450</v>
      </c>
      <c r="EB58" s="78">
        <v>15276</v>
      </c>
      <c r="EC58" s="78">
        <v>0</v>
      </c>
      <c r="ED58" s="78">
        <v>77220</v>
      </c>
      <c r="EE58" s="78">
        <v>94825</v>
      </c>
      <c r="EF58" s="78">
        <v>28355</v>
      </c>
      <c r="EG58" s="78">
        <v>30250</v>
      </c>
      <c r="EH58" s="78">
        <v>11025</v>
      </c>
      <c r="EI58" s="78">
        <v>0</v>
      </c>
      <c r="EJ58" s="78">
        <v>0</v>
      </c>
      <c r="EK58" s="78">
        <v>0</v>
      </c>
      <c r="EL58" s="78">
        <v>18000</v>
      </c>
      <c r="EM58" s="78">
        <v>160</v>
      </c>
      <c r="EN58" s="78">
        <v>0</v>
      </c>
      <c r="EO58" s="78">
        <v>2864</v>
      </c>
      <c r="EP58" s="105">
        <v>-90894.205000000307</v>
      </c>
      <c r="EQ58" s="78">
        <v>3873</v>
      </c>
      <c r="ER58" s="59">
        <v>0</v>
      </c>
      <c r="ES58" s="78">
        <v>0</v>
      </c>
      <c r="ET58" s="78">
        <v>2500</v>
      </c>
      <c r="EU58" s="78">
        <v>1008</v>
      </c>
      <c r="EV58" s="78">
        <v>9505</v>
      </c>
      <c r="EW58" s="78">
        <v>16480</v>
      </c>
      <c r="EX58" s="79">
        <v>0</v>
      </c>
      <c r="EY58" s="78">
        <v>0</v>
      </c>
      <c r="EZ58" s="78">
        <v>0</v>
      </c>
      <c r="FA58" s="78">
        <v>17373</v>
      </c>
      <c r="FB58" s="78">
        <v>-498740</v>
      </c>
      <c r="FC58" s="59">
        <v>0</v>
      </c>
      <c r="FD58" s="78">
        <v>0</v>
      </c>
      <c r="FE58" s="78">
        <v>-8766</v>
      </c>
      <c r="FF58" s="78">
        <v>-4882</v>
      </c>
      <c r="FG58" s="78">
        <v>0</v>
      </c>
      <c r="FH58" s="78">
        <v>0</v>
      </c>
      <c r="FI58" s="59">
        <v>0</v>
      </c>
      <c r="FJ58" s="78">
        <v>0</v>
      </c>
      <c r="FK58" s="59">
        <v>0</v>
      </c>
      <c r="FL58" s="59">
        <v>0</v>
      </c>
      <c r="FM58" s="78">
        <v>0</v>
      </c>
      <c r="FN58" s="59">
        <v>0</v>
      </c>
      <c r="FO58" s="78">
        <v>0</v>
      </c>
      <c r="FP58" s="78">
        <v>0</v>
      </c>
      <c r="FQ58" s="59">
        <v>0</v>
      </c>
      <c r="FR58" s="73">
        <v>-50649.795000001846</v>
      </c>
      <c r="FS58" s="73">
        <v>0</v>
      </c>
      <c r="FT58" s="73">
        <v>-50649.795000001846</v>
      </c>
      <c r="FU58" s="73">
        <v>0</v>
      </c>
      <c r="FV58" s="73">
        <f t="shared" si="2"/>
        <v>20557.869999999995</v>
      </c>
      <c r="FW58" s="74">
        <v>0</v>
      </c>
      <c r="FX58" s="73">
        <v>20557.869999999995</v>
      </c>
      <c r="FY58" s="73">
        <v>0</v>
      </c>
      <c r="FZ58" s="73">
        <v>0</v>
      </c>
      <c r="GA58" s="73">
        <v>0</v>
      </c>
      <c r="GB58" s="73">
        <v>0</v>
      </c>
      <c r="GC58" s="80">
        <v>1832410</v>
      </c>
      <c r="GD58" s="37">
        <f t="shared" si="3"/>
        <v>0</v>
      </c>
      <c r="GF58" s="50">
        <f t="shared" ref="GF58:GF120" si="11">SUM(C58:BJ58)</f>
        <v>1832409.9999999979</v>
      </c>
      <c r="GG58" s="80">
        <v>1832410</v>
      </c>
      <c r="GH58" s="37">
        <f t="shared" si="9"/>
        <v>1883059.7949999999</v>
      </c>
      <c r="GI58" s="37">
        <f t="shared" si="5"/>
        <v>0</v>
      </c>
      <c r="GJ58" s="40" t="s">
        <v>355</v>
      </c>
      <c r="GK58" s="40" t="s">
        <v>119</v>
      </c>
      <c r="GL58">
        <v>1798681.0899999996</v>
      </c>
      <c r="GM58" s="37">
        <f t="shared" si="6"/>
        <v>33728.909999998286</v>
      </c>
      <c r="GN58">
        <v>1886108</v>
      </c>
      <c r="GO58" s="37">
        <f t="shared" si="7"/>
        <v>-3048.2050000000745</v>
      </c>
      <c r="GQ58">
        <v>1798681.0899999996</v>
      </c>
      <c r="GR58" s="37">
        <f t="shared" si="8"/>
        <v>33728.909999998286</v>
      </c>
    </row>
    <row r="59" spans="1:203" ht="15" x14ac:dyDescent="0.25">
      <c r="A59" s="60" t="s">
        <v>356</v>
      </c>
      <c r="B59" s="60" t="s">
        <v>120</v>
      </c>
      <c r="C59" s="73">
        <v>762741.17999999982</v>
      </c>
      <c r="D59" s="73">
        <v>207989.31999999989</v>
      </c>
      <c r="E59" s="73">
        <v>39416.109999999891</v>
      </c>
      <c r="F59" s="73">
        <v>0</v>
      </c>
      <c r="G59" s="73">
        <v>98664.479999999792</v>
      </c>
      <c r="H59" s="73">
        <v>328886.77999999985</v>
      </c>
      <c r="I59" s="73">
        <v>337466.92999999889</v>
      </c>
      <c r="J59" s="73">
        <v>0</v>
      </c>
      <c r="K59" s="73">
        <v>0</v>
      </c>
      <c r="L59" s="73">
        <v>9385.7999999999993</v>
      </c>
      <c r="M59" s="73">
        <v>0</v>
      </c>
      <c r="N59" s="73">
        <v>66690.199999999881</v>
      </c>
      <c r="O59" s="73">
        <v>0</v>
      </c>
      <c r="P59" s="73">
        <v>29378.82</v>
      </c>
      <c r="Q59" s="73">
        <v>153432.71000000002</v>
      </c>
      <c r="R59" s="73">
        <v>0</v>
      </c>
      <c r="S59" s="73">
        <v>33348.79</v>
      </c>
      <c r="T59" s="73">
        <v>6062.1599999999889</v>
      </c>
      <c r="U59" s="73">
        <v>3156.36</v>
      </c>
      <c r="V59" s="73">
        <v>47444.869999999974</v>
      </c>
      <c r="W59" s="73">
        <v>51503.799999999901</v>
      </c>
      <c r="X59" s="73">
        <v>15381.25</v>
      </c>
      <c r="Y59" s="73">
        <v>62324.4399999999</v>
      </c>
      <c r="Z59" s="73">
        <v>5181.75</v>
      </c>
      <c r="AA59" s="73">
        <v>0</v>
      </c>
      <c r="AB59" s="73">
        <v>43.509999999999899</v>
      </c>
      <c r="AC59" s="73">
        <v>0</v>
      </c>
      <c r="AD59" s="73">
        <v>67589.94</v>
      </c>
      <c r="AE59" s="73">
        <v>58.560000000001082</v>
      </c>
      <c r="AF59" s="73">
        <v>1084.01</v>
      </c>
      <c r="AG59" s="73">
        <v>2240.1399999999899</v>
      </c>
      <c r="AH59" s="73">
        <v>0</v>
      </c>
      <c r="AI59" s="73">
        <v>2473.6799999999989</v>
      </c>
      <c r="AJ59" s="73">
        <v>0</v>
      </c>
      <c r="AK59" s="73">
        <v>0</v>
      </c>
      <c r="AL59" s="73">
        <v>4764.5</v>
      </c>
      <c r="AM59" s="73">
        <v>1501.02</v>
      </c>
      <c r="AN59" s="73">
        <v>7264.56</v>
      </c>
      <c r="AO59" s="73">
        <v>8212.6499999999905</v>
      </c>
      <c r="AP59" s="73">
        <v>0</v>
      </c>
      <c r="AQ59" s="73">
        <v>0</v>
      </c>
      <c r="AR59" s="73">
        <v>0</v>
      </c>
      <c r="AS59" s="73">
        <v>15582.45</v>
      </c>
      <c r="AT59" s="73">
        <v>-67564.54899178457</v>
      </c>
      <c r="AU59" s="73">
        <v>0</v>
      </c>
      <c r="AV59" s="73">
        <v>-46.799999999999898</v>
      </c>
      <c r="AW59" s="73">
        <v>-11713</v>
      </c>
      <c r="AX59" s="73">
        <v>-1950</v>
      </c>
      <c r="AY59" s="74">
        <v>-359715.99100821547</v>
      </c>
      <c r="AZ59" s="73">
        <v>0</v>
      </c>
      <c r="BA59" s="73">
        <v>0</v>
      </c>
      <c r="BB59" s="73">
        <v>-3190.79</v>
      </c>
      <c r="BC59" s="73">
        <v>0</v>
      </c>
      <c r="BD59" s="73">
        <v>0</v>
      </c>
      <c r="BE59" s="73">
        <v>0</v>
      </c>
      <c r="BF59" s="73">
        <v>-52119.639999999898</v>
      </c>
      <c r="BG59" s="73">
        <v>0</v>
      </c>
      <c r="BH59" s="73">
        <v>0</v>
      </c>
      <c r="BI59" s="73">
        <v>0</v>
      </c>
      <c r="BJ59" s="73">
        <v>0</v>
      </c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60"/>
      <c r="BW59" s="60"/>
      <c r="BX59" s="59"/>
      <c r="BY59" s="59"/>
      <c r="BZ59" s="59"/>
      <c r="CA59" s="59"/>
      <c r="CB59" s="59"/>
      <c r="CC59" s="59"/>
      <c r="CD59" s="59"/>
      <c r="CE59" s="59"/>
      <c r="CF59" s="73">
        <v>15381.25</v>
      </c>
      <c r="CG59" s="59"/>
      <c r="CH59" s="59"/>
      <c r="CI59" s="59"/>
      <c r="CJ59" s="59"/>
      <c r="CK59" s="59"/>
      <c r="CL59" s="59"/>
      <c r="CM59" s="59"/>
      <c r="CN59" s="59"/>
      <c r="CO59" s="59"/>
      <c r="CP59" s="75">
        <f t="shared" si="10"/>
        <v>1857588.75</v>
      </c>
      <c r="CQ59" s="59"/>
      <c r="CR59" s="59"/>
      <c r="CS59" s="59"/>
      <c r="CT59" s="59"/>
      <c r="CU59" s="59"/>
      <c r="CV59" s="59"/>
      <c r="CW59" s="59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59"/>
      <c r="DI59" s="59"/>
      <c r="DJ59" s="59"/>
      <c r="DK59" s="78">
        <v>738451</v>
      </c>
      <c r="DL59" s="78">
        <v>0</v>
      </c>
      <c r="DM59" s="78">
        <v>209936</v>
      </c>
      <c r="DN59" s="78">
        <v>0</v>
      </c>
      <c r="DO59" s="78">
        <v>43116</v>
      </c>
      <c r="DP59" s="78">
        <v>321418</v>
      </c>
      <c r="DQ59" s="78">
        <v>357112</v>
      </c>
      <c r="DR59" s="78">
        <v>0</v>
      </c>
      <c r="DS59" s="78">
        <v>0</v>
      </c>
      <c r="DT59" s="78">
        <v>5786</v>
      </c>
      <c r="DU59" s="78">
        <v>0</v>
      </c>
      <c r="DV59" s="78">
        <v>84509</v>
      </c>
      <c r="DW59" s="59">
        <v>0</v>
      </c>
      <c r="DX59" s="78">
        <v>15947</v>
      </c>
      <c r="DY59" s="78">
        <v>97261</v>
      </c>
      <c r="DZ59" s="78">
        <v>0</v>
      </c>
      <c r="EA59" s="78">
        <v>32705</v>
      </c>
      <c r="EB59" s="78">
        <v>5786</v>
      </c>
      <c r="EC59" s="78">
        <v>3314</v>
      </c>
      <c r="ED59" s="78">
        <v>48781</v>
      </c>
      <c r="EE59" s="78">
        <v>65110</v>
      </c>
      <c r="EF59" s="78">
        <v>15381.25</v>
      </c>
      <c r="EG59" s="78">
        <v>43534</v>
      </c>
      <c r="EH59" s="78">
        <v>5250</v>
      </c>
      <c r="EI59" s="78">
        <v>0</v>
      </c>
      <c r="EJ59" s="78">
        <v>0</v>
      </c>
      <c r="EK59" s="78">
        <v>0</v>
      </c>
      <c r="EL59" s="78">
        <v>32000</v>
      </c>
      <c r="EM59" s="78">
        <v>2950</v>
      </c>
      <c r="EN59" s="78">
        <v>3000</v>
      </c>
      <c r="EO59" s="78">
        <v>0</v>
      </c>
      <c r="EP59" s="105">
        <v>60444.702499995474</v>
      </c>
      <c r="EQ59" s="78">
        <v>5243</v>
      </c>
      <c r="ER59" s="59">
        <v>0</v>
      </c>
      <c r="ES59" s="78">
        <v>0</v>
      </c>
      <c r="ET59" s="78">
        <v>9000</v>
      </c>
      <c r="EU59" s="78">
        <v>3300</v>
      </c>
      <c r="EV59" s="78">
        <v>350</v>
      </c>
      <c r="EW59" s="78">
        <v>2451</v>
      </c>
      <c r="EX59" s="79">
        <v>0</v>
      </c>
      <c r="EY59" s="78">
        <v>0</v>
      </c>
      <c r="EZ59" s="78">
        <v>0</v>
      </c>
      <c r="FA59" s="78">
        <v>16156</v>
      </c>
      <c r="FB59" s="78">
        <v>-239478</v>
      </c>
      <c r="FC59" s="59">
        <v>0</v>
      </c>
      <c r="FD59" s="78">
        <v>0</v>
      </c>
      <c r="FE59" s="78">
        <v>-11000</v>
      </c>
      <c r="FF59" s="78">
        <v>0</v>
      </c>
      <c r="FG59" s="78">
        <v>0</v>
      </c>
      <c r="FH59" s="78">
        <v>0</v>
      </c>
      <c r="FI59" s="59">
        <v>0</v>
      </c>
      <c r="FJ59" s="78">
        <v>0</v>
      </c>
      <c r="FK59" s="59">
        <v>0</v>
      </c>
      <c r="FL59" s="59">
        <v>0</v>
      </c>
      <c r="FM59" s="78">
        <v>0</v>
      </c>
      <c r="FN59" s="59">
        <v>0</v>
      </c>
      <c r="FO59" s="78">
        <v>0</v>
      </c>
      <c r="FP59" s="78">
        <v>0</v>
      </c>
      <c r="FQ59" s="59">
        <v>0</v>
      </c>
      <c r="FR59" s="73">
        <v>-104843.95249999747</v>
      </c>
      <c r="FS59" s="73">
        <v>0</v>
      </c>
      <c r="FT59" s="73">
        <v>-104843.95249999747</v>
      </c>
      <c r="FU59" s="73">
        <v>0</v>
      </c>
      <c r="FV59" s="73">
        <f t="shared" si="2"/>
        <v>-52724.31</v>
      </c>
      <c r="FW59" s="74">
        <v>0</v>
      </c>
      <c r="FX59" s="73">
        <v>-52724.31</v>
      </c>
      <c r="FY59" s="73">
        <v>0</v>
      </c>
      <c r="FZ59" s="73">
        <v>0</v>
      </c>
      <c r="GA59" s="73">
        <v>0</v>
      </c>
      <c r="GB59" s="73">
        <v>0</v>
      </c>
      <c r="GC59" s="80">
        <v>1872970</v>
      </c>
      <c r="GD59" s="37">
        <f t="shared" si="3"/>
        <v>0</v>
      </c>
      <c r="GF59" s="50">
        <f t="shared" si="11"/>
        <v>1872969.9999999979</v>
      </c>
      <c r="GG59" s="80">
        <v>1872970</v>
      </c>
      <c r="GH59" s="37">
        <f t="shared" si="9"/>
        <v>1977813.9524999955</v>
      </c>
      <c r="GI59" s="37">
        <f t="shared" si="5"/>
        <v>0</v>
      </c>
      <c r="GJ59" s="40" t="s">
        <v>356</v>
      </c>
      <c r="GK59" s="40" t="s">
        <v>120</v>
      </c>
      <c r="GL59">
        <v>1403730.86</v>
      </c>
      <c r="GM59" s="37">
        <f t="shared" si="6"/>
        <v>469239.1399999978</v>
      </c>
      <c r="GN59">
        <v>1448426</v>
      </c>
      <c r="GO59" s="37">
        <f t="shared" si="7"/>
        <v>529387.95249999547</v>
      </c>
      <c r="GQ59">
        <v>1403730.8599999994</v>
      </c>
      <c r="GR59" s="37">
        <f t="shared" si="8"/>
        <v>469239.1399999985</v>
      </c>
    </row>
    <row r="60" spans="1:203" ht="15" x14ac:dyDescent="0.25">
      <c r="A60" s="60" t="s">
        <v>357</v>
      </c>
      <c r="B60" s="60" t="s">
        <v>121</v>
      </c>
      <c r="C60" s="73">
        <v>643391.49999999988</v>
      </c>
      <c r="D60" s="73">
        <v>0</v>
      </c>
      <c r="E60" s="73">
        <v>0</v>
      </c>
      <c r="F60" s="73">
        <v>0</v>
      </c>
      <c r="G60" s="73">
        <v>60064.989999999903</v>
      </c>
      <c r="H60" s="73">
        <v>0</v>
      </c>
      <c r="I60" s="73">
        <v>143108.81</v>
      </c>
      <c r="J60" s="73">
        <v>0</v>
      </c>
      <c r="K60" s="73">
        <v>0</v>
      </c>
      <c r="L60" s="73">
        <v>2477.88</v>
      </c>
      <c r="M60" s="73">
        <v>0</v>
      </c>
      <c r="N60" s="73">
        <v>30358.460000000003</v>
      </c>
      <c r="O60" s="73">
        <v>0</v>
      </c>
      <c r="P60" s="73">
        <v>11306.5</v>
      </c>
      <c r="Q60" s="73">
        <v>254646.7899999989</v>
      </c>
      <c r="R60" s="73">
        <v>0</v>
      </c>
      <c r="S60" s="73">
        <v>33348.809999999983</v>
      </c>
      <c r="T60" s="73">
        <v>6668.94</v>
      </c>
      <c r="U60" s="73">
        <v>0</v>
      </c>
      <c r="V60" s="73">
        <v>55547.759999999995</v>
      </c>
      <c r="W60" s="73">
        <v>48081.939999999799</v>
      </c>
      <c r="X60" s="73">
        <v>14311.25</v>
      </c>
      <c r="Y60" s="73">
        <v>14656.869999999992</v>
      </c>
      <c r="Z60" s="73">
        <v>2727.53</v>
      </c>
      <c r="AA60" s="73">
        <v>0</v>
      </c>
      <c r="AB60" s="73">
        <v>46.1099999999999</v>
      </c>
      <c r="AC60" s="73">
        <v>0</v>
      </c>
      <c r="AD60" s="73">
        <v>19663.369999999901</v>
      </c>
      <c r="AE60" s="73">
        <v>0</v>
      </c>
      <c r="AF60" s="73">
        <v>0</v>
      </c>
      <c r="AG60" s="73">
        <v>967.63999999999896</v>
      </c>
      <c r="AH60" s="73">
        <v>0</v>
      </c>
      <c r="AI60" s="73">
        <v>4938.74999999999</v>
      </c>
      <c r="AJ60" s="73">
        <v>0</v>
      </c>
      <c r="AK60" s="73">
        <v>0</v>
      </c>
      <c r="AL60" s="73">
        <v>1109.25</v>
      </c>
      <c r="AM60" s="73">
        <v>900</v>
      </c>
      <c r="AN60" s="73">
        <v>16869.900000000001</v>
      </c>
      <c r="AO60" s="73">
        <v>7512.76</v>
      </c>
      <c r="AP60" s="73">
        <v>0</v>
      </c>
      <c r="AQ60" s="73">
        <v>0</v>
      </c>
      <c r="AR60" s="73">
        <v>0</v>
      </c>
      <c r="AS60" s="73">
        <v>12033.60999999999</v>
      </c>
      <c r="AT60" s="73">
        <v>-72653.360854143335</v>
      </c>
      <c r="AU60" s="73">
        <v>0</v>
      </c>
      <c r="AV60" s="73">
        <v>0</v>
      </c>
      <c r="AW60" s="73">
        <v>0</v>
      </c>
      <c r="AX60" s="73">
        <v>-988.21</v>
      </c>
      <c r="AY60" s="74">
        <v>-263444.90914585668</v>
      </c>
      <c r="AZ60" s="73">
        <v>0</v>
      </c>
      <c r="BA60" s="73">
        <v>0</v>
      </c>
      <c r="BB60" s="73">
        <v>-4690.8</v>
      </c>
      <c r="BC60" s="73">
        <v>0</v>
      </c>
      <c r="BD60" s="73">
        <v>0</v>
      </c>
      <c r="BE60" s="73">
        <v>0</v>
      </c>
      <c r="BF60" s="73">
        <v>-58772.139999999898</v>
      </c>
      <c r="BG60" s="73">
        <v>0</v>
      </c>
      <c r="BH60" s="73">
        <v>0</v>
      </c>
      <c r="BI60" s="73">
        <v>0</v>
      </c>
      <c r="BJ60" s="73">
        <v>0</v>
      </c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60"/>
      <c r="BW60" s="60"/>
      <c r="BX60" s="59"/>
      <c r="BY60" s="59"/>
      <c r="BZ60" s="59"/>
      <c r="CA60" s="59"/>
      <c r="CB60" s="59"/>
      <c r="CC60" s="59"/>
      <c r="CD60" s="59"/>
      <c r="CE60" s="59"/>
      <c r="CF60" s="73">
        <v>14311.25</v>
      </c>
      <c r="CG60" s="59"/>
      <c r="CH60" s="59"/>
      <c r="CI60" s="59"/>
      <c r="CJ60" s="59"/>
      <c r="CK60" s="59"/>
      <c r="CL60" s="59"/>
      <c r="CM60" s="59"/>
      <c r="CN60" s="59"/>
      <c r="CO60" s="59"/>
      <c r="CP60" s="75">
        <f t="shared" si="10"/>
        <v>969878.75</v>
      </c>
      <c r="CQ60" s="59"/>
      <c r="CR60" s="59"/>
      <c r="CS60" s="59"/>
      <c r="CT60" s="59"/>
      <c r="CU60" s="59"/>
      <c r="CV60" s="59"/>
      <c r="CW60" s="59"/>
      <c r="CX60" s="59"/>
      <c r="CY60" s="59"/>
      <c r="CZ60" s="59"/>
      <c r="DA60" s="59"/>
      <c r="DB60" s="59"/>
      <c r="DC60" s="59"/>
      <c r="DD60" s="59"/>
      <c r="DE60" s="59"/>
      <c r="DF60" s="59"/>
      <c r="DG60" s="59"/>
      <c r="DH60" s="59"/>
      <c r="DI60" s="59"/>
      <c r="DJ60" s="59"/>
      <c r="DK60" s="78">
        <v>665522</v>
      </c>
      <c r="DL60" s="78">
        <v>0</v>
      </c>
      <c r="DM60" s="78">
        <v>0</v>
      </c>
      <c r="DN60" s="78">
        <v>0</v>
      </c>
      <c r="DO60" s="78">
        <v>20446</v>
      </c>
      <c r="DP60" s="78">
        <v>0</v>
      </c>
      <c r="DQ60" s="78">
        <v>144729</v>
      </c>
      <c r="DR60" s="78">
        <v>0</v>
      </c>
      <c r="DS60" s="78">
        <v>0</v>
      </c>
      <c r="DT60" s="78">
        <v>3847</v>
      </c>
      <c r="DU60" s="78">
        <v>0</v>
      </c>
      <c r="DV60" s="78">
        <v>29826</v>
      </c>
      <c r="DW60" s="59">
        <v>0</v>
      </c>
      <c r="DX60" s="78">
        <v>5359</v>
      </c>
      <c r="DY60" s="78">
        <v>190091</v>
      </c>
      <c r="DZ60" s="78">
        <v>9346</v>
      </c>
      <c r="EA60" s="78">
        <v>32705</v>
      </c>
      <c r="EB60" s="78">
        <v>9268</v>
      </c>
      <c r="EC60" s="78">
        <v>0</v>
      </c>
      <c r="ED60" s="78">
        <v>54999</v>
      </c>
      <c r="EE60" s="78">
        <v>49361</v>
      </c>
      <c r="EF60" s="78">
        <v>14311.25</v>
      </c>
      <c r="EG60" s="78">
        <v>16989</v>
      </c>
      <c r="EH60" s="78">
        <v>2577</v>
      </c>
      <c r="EI60" s="78">
        <v>0</v>
      </c>
      <c r="EJ60" s="78">
        <v>0</v>
      </c>
      <c r="EK60" s="78">
        <v>0</v>
      </c>
      <c r="EL60" s="78">
        <v>20000</v>
      </c>
      <c r="EM60" s="78">
        <v>110</v>
      </c>
      <c r="EN60" s="78">
        <v>4000</v>
      </c>
      <c r="EO60" s="78">
        <v>2145</v>
      </c>
      <c r="EP60" s="105">
        <v>4542.7624999968102</v>
      </c>
      <c r="EQ60" s="78">
        <v>2800</v>
      </c>
      <c r="ER60" s="59">
        <v>0</v>
      </c>
      <c r="ES60" s="78">
        <v>0</v>
      </c>
      <c r="ET60" s="78">
        <v>2400</v>
      </c>
      <c r="EU60" s="78">
        <v>1200</v>
      </c>
      <c r="EV60" s="78">
        <v>5475</v>
      </c>
      <c r="EW60" s="78">
        <v>7500</v>
      </c>
      <c r="EX60" s="79">
        <v>0</v>
      </c>
      <c r="EY60" s="78">
        <v>0</v>
      </c>
      <c r="EZ60" s="78">
        <v>0</v>
      </c>
      <c r="FA60" s="78">
        <v>12646</v>
      </c>
      <c r="FB60" s="78">
        <v>-220260</v>
      </c>
      <c r="FC60" s="59">
        <v>0</v>
      </c>
      <c r="FD60" s="78">
        <v>0</v>
      </c>
      <c r="FE60" s="78">
        <v>0</v>
      </c>
      <c r="FF60" s="78">
        <v>0</v>
      </c>
      <c r="FG60" s="78">
        <v>0</v>
      </c>
      <c r="FH60" s="78">
        <v>0</v>
      </c>
      <c r="FI60" s="59">
        <v>0</v>
      </c>
      <c r="FJ60" s="78">
        <v>0</v>
      </c>
      <c r="FK60" s="59">
        <v>0</v>
      </c>
      <c r="FL60" s="59">
        <v>0</v>
      </c>
      <c r="FM60" s="78">
        <v>0</v>
      </c>
      <c r="FN60" s="59">
        <v>0</v>
      </c>
      <c r="FO60" s="78">
        <v>0</v>
      </c>
      <c r="FP60" s="78">
        <v>0</v>
      </c>
      <c r="FQ60" s="59">
        <v>0</v>
      </c>
      <c r="FR60" s="73">
        <v>-107745.01249999844</v>
      </c>
      <c r="FS60" s="73">
        <v>0</v>
      </c>
      <c r="FT60" s="73">
        <v>-107745.01249999844</v>
      </c>
      <c r="FU60" s="73">
        <v>0</v>
      </c>
      <c r="FV60" s="73">
        <f t="shared" si="2"/>
        <v>-48972.869999999995</v>
      </c>
      <c r="FW60" s="74">
        <v>0</v>
      </c>
      <c r="FX60" s="73">
        <v>-48972.869999999995</v>
      </c>
      <c r="FY60" s="73">
        <v>0</v>
      </c>
      <c r="FZ60" s="73">
        <v>0</v>
      </c>
      <c r="GA60" s="73">
        <v>0</v>
      </c>
      <c r="GB60" s="73">
        <v>0</v>
      </c>
      <c r="GC60" s="80">
        <v>984190</v>
      </c>
      <c r="GD60" s="37">
        <f t="shared" si="3"/>
        <v>0</v>
      </c>
      <c r="GF60" s="50">
        <f t="shared" si="11"/>
        <v>984189.99999999837</v>
      </c>
      <c r="GG60" s="80">
        <v>984190</v>
      </c>
      <c r="GH60" s="37">
        <f t="shared" si="9"/>
        <v>1091935.0124999969</v>
      </c>
      <c r="GI60" s="37">
        <f t="shared" si="5"/>
        <v>0</v>
      </c>
      <c r="GJ60" s="40" t="s">
        <v>357</v>
      </c>
      <c r="GK60" s="40" t="s">
        <v>121</v>
      </c>
      <c r="GL60">
        <v>897620.79999999958</v>
      </c>
      <c r="GM60" s="37">
        <f t="shared" si="6"/>
        <v>86569.199999998789</v>
      </c>
      <c r="GN60">
        <v>954258</v>
      </c>
      <c r="GO60" s="37">
        <f t="shared" si="7"/>
        <v>137677.01249999693</v>
      </c>
      <c r="GQ60">
        <v>897620.7999999997</v>
      </c>
      <c r="GR60" s="37">
        <f t="shared" si="8"/>
        <v>86569.199999998673</v>
      </c>
    </row>
    <row r="61" spans="1:203" ht="15" x14ac:dyDescent="0.25">
      <c r="A61" s="60" t="s">
        <v>358</v>
      </c>
      <c r="B61" s="60" t="s">
        <v>102</v>
      </c>
      <c r="C61" s="73">
        <v>550879.90999999898</v>
      </c>
      <c r="D61" s="73">
        <v>0</v>
      </c>
      <c r="E61" s="73">
        <v>0</v>
      </c>
      <c r="F61" s="73">
        <v>0</v>
      </c>
      <c r="G61" s="73">
        <v>32310.840000000004</v>
      </c>
      <c r="H61" s="73">
        <v>133012.70999999988</v>
      </c>
      <c r="I61" s="73">
        <v>54443.979999999989</v>
      </c>
      <c r="J61" s="73">
        <v>0</v>
      </c>
      <c r="K61" s="73">
        <v>0</v>
      </c>
      <c r="L61" s="73">
        <v>14288.389999999899</v>
      </c>
      <c r="M61" s="73">
        <v>0</v>
      </c>
      <c r="N61" s="73">
        <v>39254.989999999896</v>
      </c>
      <c r="O61" s="73">
        <v>0</v>
      </c>
      <c r="P61" s="73">
        <v>8465.98</v>
      </c>
      <c r="Q61" s="73">
        <v>142459.11999999979</v>
      </c>
      <c r="R61" s="73">
        <v>410.01999999999902</v>
      </c>
      <c r="S61" s="73">
        <v>23908.6899999999</v>
      </c>
      <c r="T61" s="73">
        <v>12306.25</v>
      </c>
      <c r="U61" s="73">
        <v>2042.8199999999899</v>
      </c>
      <c r="V61" s="73">
        <v>34406.58</v>
      </c>
      <c r="W61" s="73">
        <v>39031.360000000001</v>
      </c>
      <c r="X61" s="73">
        <v>0</v>
      </c>
      <c r="Y61" s="73">
        <v>9706.5299999999806</v>
      </c>
      <c r="Z61" s="73">
        <v>8536.3999999999905</v>
      </c>
      <c r="AA61" s="73">
        <v>0</v>
      </c>
      <c r="AB61" s="73">
        <v>0</v>
      </c>
      <c r="AC61" s="73">
        <v>1074.24</v>
      </c>
      <c r="AD61" s="73">
        <v>22214.16</v>
      </c>
      <c r="AE61" s="73">
        <v>1759.5</v>
      </c>
      <c r="AF61" s="73">
        <v>81523.199999999895</v>
      </c>
      <c r="AG61" s="73">
        <v>2248.1399999999899</v>
      </c>
      <c r="AH61" s="73">
        <v>0</v>
      </c>
      <c r="AI61" s="73">
        <v>2609.2199999999998</v>
      </c>
      <c r="AJ61" s="73">
        <v>0</v>
      </c>
      <c r="AK61" s="73">
        <v>0</v>
      </c>
      <c r="AL61" s="73">
        <v>12931.62</v>
      </c>
      <c r="AM61" s="73">
        <v>1411.17</v>
      </c>
      <c r="AN61" s="73">
        <v>665</v>
      </c>
      <c r="AO61" s="73">
        <v>5853.71</v>
      </c>
      <c r="AP61" s="73">
        <v>0</v>
      </c>
      <c r="AQ61" s="73">
        <v>65</v>
      </c>
      <c r="AR61" s="73">
        <v>0</v>
      </c>
      <c r="AS61" s="73">
        <v>12641.729999999989</v>
      </c>
      <c r="AT61" s="73">
        <v>-24126.258092207834</v>
      </c>
      <c r="AU61" s="73">
        <v>0</v>
      </c>
      <c r="AV61" s="73">
        <v>-4434.3</v>
      </c>
      <c r="AW61" s="73">
        <v>0</v>
      </c>
      <c r="AX61" s="73">
        <v>-96605.899999999907</v>
      </c>
      <c r="AY61" s="74">
        <v>-265345.10190779215</v>
      </c>
      <c r="AZ61" s="73">
        <v>0</v>
      </c>
      <c r="BA61" s="73">
        <v>0</v>
      </c>
      <c r="BB61" s="73">
        <v>-1250</v>
      </c>
      <c r="BC61" s="73">
        <v>0</v>
      </c>
      <c r="BD61" s="73">
        <v>0</v>
      </c>
      <c r="BE61" s="73">
        <v>0</v>
      </c>
      <c r="BF61" s="73">
        <v>21240.299999999901</v>
      </c>
      <c r="BG61" s="73">
        <v>0</v>
      </c>
      <c r="BH61" s="73">
        <v>0</v>
      </c>
      <c r="BI61" s="73">
        <v>0</v>
      </c>
      <c r="BJ61" s="73">
        <v>0</v>
      </c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60"/>
      <c r="BW61" s="60"/>
      <c r="BX61" s="59"/>
      <c r="BY61" s="59"/>
      <c r="BZ61" s="59"/>
      <c r="CA61" s="59"/>
      <c r="CB61" s="59"/>
      <c r="CC61" s="59"/>
      <c r="CD61" s="59"/>
      <c r="CE61" s="59"/>
      <c r="CF61" s="73">
        <v>0</v>
      </c>
      <c r="CG61" s="59"/>
      <c r="CH61" s="59"/>
      <c r="CI61" s="59"/>
      <c r="CJ61" s="59"/>
      <c r="CK61" s="59"/>
      <c r="CL61" s="59"/>
      <c r="CM61" s="59"/>
      <c r="CN61" s="59"/>
      <c r="CO61" s="59"/>
      <c r="CP61" s="75">
        <f t="shared" si="10"/>
        <v>879940</v>
      </c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78">
        <v>576175</v>
      </c>
      <c r="DL61" s="78">
        <v>0</v>
      </c>
      <c r="DM61" s="78">
        <v>0</v>
      </c>
      <c r="DN61" s="78">
        <v>0</v>
      </c>
      <c r="DO61" s="78">
        <v>19682</v>
      </c>
      <c r="DP61" s="78">
        <v>152795</v>
      </c>
      <c r="DQ61" s="78">
        <v>53949</v>
      </c>
      <c r="DR61" s="78">
        <v>0</v>
      </c>
      <c r="DS61" s="78">
        <v>0</v>
      </c>
      <c r="DT61" s="78">
        <v>12913</v>
      </c>
      <c r="DU61" s="78">
        <v>0</v>
      </c>
      <c r="DV61" s="78">
        <v>38001</v>
      </c>
      <c r="DW61" s="59">
        <v>0</v>
      </c>
      <c r="DX61" s="78">
        <v>8755</v>
      </c>
      <c r="DY61" s="78">
        <v>71760</v>
      </c>
      <c r="DZ61" s="78">
        <v>500</v>
      </c>
      <c r="EA61" s="78">
        <v>23834</v>
      </c>
      <c r="EB61" s="78">
        <v>11582</v>
      </c>
      <c r="EC61" s="78">
        <v>2160</v>
      </c>
      <c r="ED61" s="78">
        <v>32882</v>
      </c>
      <c r="EE61" s="78">
        <v>33750</v>
      </c>
      <c r="EF61" s="78">
        <v>0</v>
      </c>
      <c r="EG61" s="78">
        <v>7953</v>
      </c>
      <c r="EH61" s="78">
        <v>5000</v>
      </c>
      <c r="EI61" s="78">
        <v>0</v>
      </c>
      <c r="EJ61" s="78">
        <v>0</v>
      </c>
      <c r="EK61" s="78">
        <v>1600</v>
      </c>
      <c r="EL61" s="78">
        <v>26535</v>
      </c>
      <c r="EM61" s="78">
        <v>2115</v>
      </c>
      <c r="EN61" s="78">
        <v>0</v>
      </c>
      <c r="EO61" s="78">
        <v>2600</v>
      </c>
      <c r="EP61" s="105">
        <v>-58575.860000003246</v>
      </c>
      <c r="EQ61" s="78">
        <v>3200</v>
      </c>
      <c r="ER61" s="59">
        <v>0</v>
      </c>
      <c r="ES61" s="78">
        <v>0</v>
      </c>
      <c r="ET61" s="78">
        <v>5000</v>
      </c>
      <c r="EU61" s="78">
        <v>2210</v>
      </c>
      <c r="EV61" s="78">
        <v>475</v>
      </c>
      <c r="EW61" s="78">
        <v>6850</v>
      </c>
      <c r="EX61" s="79">
        <v>0</v>
      </c>
      <c r="EY61" s="78">
        <v>0</v>
      </c>
      <c r="EZ61" s="78">
        <v>0</v>
      </c>
      <c r="FA61" s="78">
        <v>13347</v>
      </c>
      <c r="FB61" s="78">
        <v>-227293</v>
      </c>
      <c r="FC61" s="59">
        <v>0</v>
      </c>
      <c r="FD61" s="78">
        <v>0</v>
      </c>
      <c r="FE61" s="78">
        <v>0</v>
      </c>
      <c r="FF61" s="78">
        <v>-4518</v>
      </c>
      <c r="FG61" s="78">
        <v>0</v>
      </c>
      <c r="FH61" s="78">
        <v>0</v>
      </c>
      <c r="FI61" s="59">
        <v>0</v>
      </c>
      <c r="FJ61" s="78">
        <v>0</v>
      </c>
      <c r="FK61" s="59">
        <v>0</v>
      </c>
      <c r="FL61" s="59">
        <v>0</v>
      </c>
      <c r="FM61" s="78">
        <v>0</v>
      </c>
      <c r="FN61" s="59">
        <v>0</v>
      </c>
      <c r="FO61" s="78">
        <v>0</v>
      </c>
      <c r="FP61" s="78">
        <v>0</v>
      </c>
      <c r="FQ61" s="59">
        <v>0</v>
      </c>
      <c r="FR61" s="73">
        <v>54703.860000001179</v>
      </c>
      <c r="FS61" s="73">
        <v>0</v>
      </c>
      <c r="FT61" s="73">
        <v>54703.860000001179</v>
      </c>
      <c r="FU61" s="73">
        <v>0</v>
      </c>
      <c r="FV61" s="73">
        <f t="shared" si="2"/>
        <v>33463.56</v>
      </c>
      <c r="FW61" s="74">
        <v>0</v>
      </c>
      <c r="FX61" s="73">
        <v>33463.56</v>
      </c>
      <c r="FY61" s="73">
        <v>0</v>
      </c>
      <c r="FZ61" s="73">
        <v>0</v>
      </c>
      <c r="GA61" s="73">
        <v>0</v>
      </c>
      <c r="GB61" s="73">
        <v>0</v>
      </c>
      <c r="GC61" s="80">
        <v>879940</v>
      </c>
      <c r="GD61" s="37">
        <f t="shared" si="3"/>
        <v>0</v>
      </c>
      <c r="GF61" s="50">
        <f t="shared" si="11"/>
        <v>879939.9999999979</v>
      </c>
      <c r="GG61" s="80">
        <v>879940</v>
      </c>
      <c r="GH61" s="37">
        <f t="shared" si="9"/>
        <v>825236.13999999687</v>
      </c>
      <c r="GI61" s="37">
        <f t="shared" si="5"/>
        <v>0</v>
      </c>
      <c r="GJ61" s="40" t="s">
        <v>358</v>
      </c>
      <c r="GK61" s="40" t="s">
        <v>102</v>
      </c>
      <c r="GL61">
        <v>743849.99999999977</v>
      </c>
      <c r="GM61" s="37">
        <f t="shared" si="6"/>
        <v>136089.99999999814</v>
      </c>
      <c r="GN61">
        <v>765493</v>
      </c>
      <c r="GO61" s="37">
        <f t="shared" si="7"/>
        <v>59743.139999996871</v>
      </c>
      <c r="GQ61">
        <v>743850.00000000023</v>
      </c>
      <c r="GR61" s="37">
        <f t="shared" si="8"/>
        <v>136089.99999999767</v>
      </c>
    </row>
    <row r="62" spans="1:203" ht="15" x14ac:dyDescent="0.25">
      <c r="A62" s="60" t="s">
        <v>359</v>
      </c>
      <c r="B62" s="60" t="s">
        <v>103</v>
      </c>
      <c r="C62" s="73">
        <v>729880.22999999893</v>
      </c>
      <c r="D62" s="73">
        <v>0</v>
      </c>
      <c r="E62" s="73">
        <v>0</v>
      </c>
      <c r="F62" s="73">
        <v>0</v>
      </c>
      <c r="G62" s="73">
        <v>36491.669999999896</v>
      </c>
      <c r="H62" s="73">
        <v>63734.329999999893</v>
      </c>
      <c r="I62" s="73">
        <v>171388.24999999988</v>
      </c>
      <c r="J62" s="73">
        <v>0</v>
      </c>
      <c r="K62" s="73">
        <v>0</v>
      </c>
      <c r="L62" s="73">
        <v>8211.4299999999785</v>
      </c>
      <c r="M62" s="73">
        <v>0</v>
      </c>
      <c r="N62" s="73">
        <v>37294.289999999994</v>
      </c>
      <c r="O62" s="73">
        <v>0</v>
      </c>
      <c r="P62" s="73">
        <v>7530.0799999999899</v>
      </c>
      <c r="Q62" s="73">
        <v>23049.3</v>
      </c>
      <c r="R62" s="73">
        <v>0</v>
      </c>
      <c r="S62" s="73">
        <v>33476.229999999989</v>
      </c>
      <c r="T62" s="73">
        <v>0</v>
      </c>
      <c r="U62" s="73">
        <v>3084</v>
      </c>
      <c r="V62" s="73">
        <v>8354.7799999999897</v>
      </c>
      <c r="W62" s="73">
        <v>31204.57</v>
      </c>
      <c r="X62" s="73">
        <v>0</v>
      </c>
      <c r="Y62" s="73">
        <v>12199.08</v>
      </c>
      <c r="Z62" s="73">
        <v>2308.7800000000002</v>
      </c>
      <c r="AA62" s="73">
        <v>3432</v>
      </c>
      <c r="AB62" s="73">
        <v>0</v>
      </c>
      <c r="AC62" s="73">
        <v>0</v>
      </c>
      <c r="AD62" s="73">
        <v>11687.73</v>
      </c>
      <c r="AE62" s="73">
        <v>5350.6899999999896</v>
      </c>
      <c r="AF62" s="73">
        <v>0</v>
      </c>
      <c r="AG62" s="73">
        <v>0</v>
      </c>
      <c r="AH62" s="73">
        <v>0</v>
      </c>
      <c r="AI62" s="73">
        <v>5585.18</v>
      </c>
      <c r="AJ62" s="73">
        <v>0</v>
      </c>
      <c r="AK62" s="73">
        <v>0</v>
      </c>
      <c r="AL62" s="73">
        <v>4710</v>
      </c>
      <c r="AM62" s="73">
        <v>1010.05</v>
      </c>
      <c r="AN62" s="73">
        <v>574.41</v>
      </c>
      <c r="AO62" s="73">
        <v>9761.5400000000009</v>
      </c>
      <c r="AP62" s="73">
        <v>0</v>
      </c>
      <c r="AQ62" s="73">
        <v>290.88</v>
      </c>
      <c r="AR62" s="73">
        <v>0</v>
      </c>
      <c r="AS62" s="73">
        <v>12310.16</v>
      </c>
      <c r="AT62" s="73">
        <v>-27318.87590293985</v>
      </c>
      <c r="AU62" s="73">
        <v>0</v>
      </c>
      <c r="AV62" s="73">
        <v>-6113</v>
      </c>
      <c r="AW62" s="73">
        <v>0</v>
      </c>
      <c r="AX62" s="73">
        <v>-2802.75</v>
      </c>
      <c r="AY62" s="74">
        <v>-192908.88409706004</v>
      </c>
      <c r="AZ62" s="73">
        <v>0</v>
      </c>
      <c r="BA62" s="73">
        <v>0</v>
      </c>
      <c r="BB62" s="73">
        <v>0</v>
      </c>
      <c r="BC62" s="73">
        <v>0</v>
      </c>
      <c r="BD62" s="73">
        <v>0</v>
      </c>
      <c r="BE62" s="73">
        <v>0</v>
      </c>
      <c r="BF62" s="73">
        <v>-18026.150000000001</v>
      </c>
      <c r="BG62" s="73">
        <v>0</v>
      </c>
      <c r="BH62" s="73">
        <v>0</v>
      </c>
      <c r="BI62" s="73">
        <v>0</v>
      </c>
      <c r="BJ62" s="73">
        <v>0</v>
      </c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60"/>
      <c r="BW62" s="60"/>
      <c r="BX62" s="59"/>
      <c r="BY62" s="59"/>
      <c r="BZ62" s="59"/>
      <c r="CA62" s="59"/>
      <c r="CB62" s="59"/>
      <c r="CC62" s="59"/>
      <c r="CD62" s="59"/>
      <c r="CE62" s="59"/>
      <c r="CF62" s="73">
        <v>0</v>
      </c>
      <c r="CG62" s="59"/>
      <c r="CH62" s="59"/>
      <c r="CI62" s="59"/>
      <c r="CJ62" s="59"/>
      <c r="CK62" s="59"/>
      <c r="CL62" s="59"/>
      <c r="CM62" s="59"/>
      <c r="CN62" s="59"/>
      <c r="CO62" s="59"/>
      <c r="CP62" s="75">
        <f t="shared" si="10"/>
        <v>975750</v>
      </c>
      <c r="CQ62" s="59"/>
      <c r="CR62" s="59"/>
      <c r="CS62" s="59"/>
      <c r="CT62" s="59"/>
      <c r="CU62" s="59"/>
      <c r="CV62" s="59"/>
      <c r="CW62" s="59"/>
      <c r="CX62" s="59"/>
      <c r="CY62" s="59"/>
      <c r="CZ62" s="59"/>
      <c r="DA62" s="59"/>
      <c r="DB62" s="59"/>
      <c r="DC62" s="59"/>
      <c r="DD62" s="59"/>
      <c r="DE62" s="59"/>
      <c r="DF62" s="59"/>
      <c r="DG62" s="59"/>
      <c r="DH62" s="59"/>
      <c r="DI62" s="59"/>
      <c r="DJ62" s="59"/>
      <c r="DK62" s="78">
        <v>710583</v>
      </c>
      <c r="DL62" s="78">
        <v>0</v>
      </c>
      <c r="DM62" s="78">
        <v>0</v>
      </c>
      <c r="DN62" s="78">
        <v>0</v>
      </c>
      <c r="DO62" s="78">
        <v>20606</v>
      </c>
      <c r="DP62" s="78">
        <v>62467</v>
      </c>
      <c r="DQ62" s="78">
        <v>160530</v>
      </c>
      <c r="DR62" s="78">
        <v>0</v>
      </c>
      <c r="DS62" s="78">
        <v>0</v>
      </c>
      <c r="DT62" s="78">
        <v>6954</v>
      </c>
      <c r="DU62" s="78">
        <v>0</v>
      </c>
      <c r="DV62" s="78">
        <v>36391</v>
      </c>
      <c r="DW62" s="59">
        <v>0</v>
      </c>
      <c r="DX62" s="78">
        <v>5359</v>
      </c>
      <c r="DY62" s="78">
        <v>40860</v>
      </c>
      <c r="DZ62" s="78">
        <v>0</v>
      </c>
      <c r="EA62" s="78">
        <v>32705</v>
      </c>
      <c r="EB62" s="78">
        <v>0</v>
      </c>
      <c r="EC62" s="78">
        <v>3000</v>
      </c>
      <c r="ED62" s="78">
        <v>7840</v>
      </c>
      <c r="EE62" s="78">
        <v>32950</v>
      </c>
      <c r="EF62" s="78">
        <v>0</v>
      </c>
      <c r="EG62" s="78">
        <v>10491</v>
      </c>
      <c r="EH62" s="78">
        <v>2775</v>
      </c>
      <c r="EI62" s="78">
        <v>300</v>
      </c>
      <c r="EJ62" s="78">
        <v>100</v>
      </c>
      <c r="EK62" s="78">
        <v>0</v>
      </c>
      <c r="EL62" s="78">
        <v>15000</v>
      </c>
      <c r="EM62" s="78">
        <v>2810</v>
      </c>
      <c r="EN62" s="78">
        <v>0</v>
      </c>
      <c r="EO62" s="78">
        <v>0</v>
      </c>
      <c r="EP62" s="105">
        <v>-32148.989999999176</v>
      </c>
      <c r="EQ62" s="78">
        <v>2354</v>
      </c>
      <c r="ER62" s="59">
        <v>0</v>
      </c>
      <c r="ES62" s="78">
        <v>0</v>
      </c>
      <c r="ET62" s="78">
        <v>1000</v>
      </c>
      <c r="EU62" s="78">
        <v>1001</v>
      </c>
      <c r="EV62" s="78">
        <v>3225</v>
      </c>
      <c r="EW62" s="78">
        <v>11500</v>
      </c>
      <c r="EX62" s="79">
        <v>0</v>
      </c>
      <c r="EY62" s="78">
        <v>300</v>
      </c>
      <c r="EZ62" s="78">
        <v>0</v>
      </c>
      <c r="FA62" s="78">
        <v>13246</v>
      </c>
      <c r="FB62" s="78">
        <v>-150877</v>
      </c>
      <c r="FC62" s="59">
        <v>0</v>
      </c>
      <c r="FD62" s="78">
        <v>0</v>
      </c>
      <c r="FE62" s="78">
        <v>0</v>
      </c>
      <c r="FF62" s="78">
        <v>0</v>
      </c>
      <c r="FG62" s="78">
        <v>0</v>
      </c>
      <c r="FH62" s="78">
        <v>0</v>
      </c>
      <c r="FI62" s="59">
        <v>0</v>
      </c>
      <c r="FJ62" s="78">
        <v>-1710</v>
      </c>
      <c r="FK62" s="59">
        <v>0</v>
      </c>
      <c r="FL62" s="59">
        <v>0</v>
      </c>
      <c r="FM62" s="78">
        <v>0</v>
      </c>
      <c r="FN62" s="59">
        <v>0</v>
      </c>
      <c r="FO62" s="78">
        <v>0</v>
      </c>
      <c r="FP62" s="78">
        <v>0</v>
      </c>
      <c r="FQ62" s="59">
        <v>0</v>
      </c>
      <c r="FR62" s="73">
        <v>-23861.010000002236</v>
      </c>
      <c r="FS62" s="73">
        <v>0</v>
      </c>
      <c r="FT62" s="73">
        <v>-23861.010000002236</v>
      </c>
      <c r="FU62" s="73">
        <v>0</v>
      </c>
      <c r="FV62" s="73">
        <f t="shared" si="2"/>
        <v>-5834.8599999999969</v>
      </c>
      <c r="FW62" s="74">
        <v>0</v>
      </c>
      <c r="FX62" s="73">
        <v>-5834.8599999999969</v>
      </c>
      <c r="FY62" s="73">
        <v>0</v>
      </c>
      <c r="FZ62" s="73">
        <v>0</v>
      </c>
      <c r="GA62" s="73">
        <v>0</v>
      </c>
      <c r="GB62" s="73">
        <v>0</v>
      </c>
      <c r="GC62" s="80">
        <v>975750</v>
      </c>
      <c r="GD62" s="37">
        <f t="shared" si="3"/>
        <v>0</v>
      </c>
      <c r="GF62" s="50">
        <f t="shared" si="11"/>
        <v>975749.9999999986</v>
      </c>
      <c r="GG62" s="80">
        <v>975750</v>
      </c>
      <c r="GH62" s="37">
        <f t="shared" si="9"/>
        <v>999611.01000000071</v>
      </c>
      <c r="GI62" s="37">
        <f t="shared" si="5"/>
        <v>0</v>
      </c>
      <c r="GJ62" s="40" t="s">
        <v>359</v>
      </c>
      <c r="GK62" s="40" t="s">
        <v>103</v>
      </c>
      <c r="GL62">
        <v>942029.99999999977</v>
      </c>
      <c r="GM62" s="37">
        <f t="shared" si="6"/>
        <v>33719.999999998836</v>
      </c>
      <c r="GN62">
        <v>1017361</v>
      </c>
      <c r="GO62" s="37">
        <f t="shared" si="7"/>
        <v>-17749.989999999292</v>
      </c>
      <c r="GQ62">
        <v>942029.99999999988</v>
      </c>
      <c r="GR62" s="37">
        <f t="shared" si="8"/>
        <v>33719.999999998719</v>
      </c>
    </row>
    <row r="63" spans="1:203" ht="15" x14ac:dyDescent="0.25">
      <c r="A63" s="60" t="s">
        <v>360</v>
      </c>
      <c r="B63" s="60" t="s">
        <v>104</v>
      </c>
      <c r="C63" s="73">
        <v>992113.95</v>
      </c>
      <c r="D63" s="73">
        <v>0</v>
      </c>
      <c r="E63" s="73">
        <v>0</v>
      </c>
      <c r="F63" s="73">
        <v>0</v>
      </c>
      <c r="G63" s="73">
        <v>74436.519999999975</v>
      </c>
      <c r="H63" s="73">
        <v>0</v>
      </c>
      <c r="I63" s="73">
        <v>294497.28999999998</v>
      </c>
      <c r="J63" s="73">
        <v>0</v>
      </c>
      <c r="K63" s="73">
        <v>0</v>
      </c>
      <c r="L63" s="73">
        <v>12162.189999999897</v>
      </c>
      <c r="M63" s="73">
        <v>0</v>
      </c>
      <c r="N63" s="73">
        <v>57521.499999999891</v>
      </c>
      <c r="O63" s="73">
        <v>0</v>
      </c>
      <c r="P63" s="73">
        <v>9428.6299999999901</v>
      </c>
      <c r="Q63" s="73">
        <v>46182.599999999889</v>
      </c>
      <c r="R63" s="73">
        <v>0</v>
      </c>
      <c r="S63" s="73">
        <v>33348.809999999983</v>
      </c>
      <c r="T63" s="73">
        <v>18455.029999999992</v>
      </c>
      <c r="U63" s="73">
        <v>1905.24</v>
      </c>
      <c r="V63" s="73">
        <v>38079.82999999998</v>
      </c>
      <c r="W63" s="73">
        <v>28327.88</v>
      </c>
      <c r="X63" s="73">
        <v>0</v>
      </c>
      <c r="Y63" s="73">
        <v>16678.25</v>
      </c>
      <c r="Z63" s="73">
        <v>5892.5799999999899</v>
      </c>
      <c r="AA63" s="73">
        <v>0</v>
      </c>
      <c r="AB63" s="73">
        <v>0</v>
      </c>
      <c r="AC63" s="73">
        <v>0</v>
      </c>
      <c r="AD63" s="73">
        <v>18411.549999999901</v>
      </c>
      <c r="AE63" s="73">
        <v>4767.37</v>
      </c>
      <c r="AF63" s="73">
        <v>0</v>
      </c>
      <c r="AG63" s="73">
        <v>2867.51</v>
      </c>
      <c r="AH63" s="73">
        <v>0</v>
      </c>
      <c r="AI63" s="73">
        <v>8344.59</v>
      </c>
      <c r="AJ63" s="73">
        <v>0</v>
      </c>
      <c r="AK63" s="73">
        <v>0</v>
      </c>
      <c r="AL63" s="73">
        <v>21373.29</v>
      </c>
      <c r="AM63" s="73">
        <v>531.63999999999896</v>
      </c>
      <c r="AN63" s="73">
        <v>3511.09</v>
      </c>
      <c r="AO63" s="73">
        <v>5153.75</v>
      </c>
      <c r="AP63" s="73">
        <v>0</v>
      </c>
      <c r="AQ63" s="73">
        <v>0</v>
      </c>
      <c r="AR63" s="73">
        <v>0</v>
      </c>
      <c r="AS63" s="73">
        <v>13771.229999999989</v>
      </c>
      <c r="AT63" s="73">
        <v>-60075.472477585659</v>
      </c>
      <c r="AU63" s="73">
        <v>0</v>
      </c>
      <c r="AV63" s="73">
        <v>-20722.619999999901</v>
      </c>
      <c r="AW63" s="73">
        <v>0</v>
      </c>
      <c r="AX63" s="73">
        <v>0</v>
      </c>
      <c r="AY63" s="74">
        <v>-351668.74752241425</v>
      </c>
      <c r="AZ63" s="73">
        <v>0</v>
      </c>
      <c r="BA63" s="73">
        <v>0</v>
      </c>
      <c r="BB63" s="73">
        <v>-3703.9499999999898</v>
      </c>
      <c r="BC63" s="73">
        <v>0</v>
      </c>
      <c r="BD63" s="73">
        <v>0</v>
      </c>
      <c r="BE63" s="73">
        <v>0</v>
      </c>
      <c r="BF63" s="73">
        <v>-67784.889999999898</v>
      </c>
      <c r="BG63" s="73">
        <v>0</v>
      </c>
      <c r="BH63" s="73">
        <v>0</v>
      </c>
      <c r="BI63" s="73">
        <v>-6556.64</v>
      </c>
      <c r="BJ63" s="73">
        <v>0</v>
      </c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60"/>
      <c r="BW63" s="60"/>
      <c r="BX63" s="59"/>
      <c r="BY63" s="59"/>
      <c r="BZ63" s="59"/>
      <c r="CA63" s="59"/>
      <c r="CB63" s="59"/>
      <c r="CC63" s="59"/>
      <c r="CD63" s="59"/>
      <c r="CE63" s="59"/>
      <c r="CF63" s="73">
        <v>0</v>
      </c>
      <c r="CG63" s="59"/>
      <c r="CH63" s="59"/>
      <c r="CI63" s="59"/>
      <c r="CJ63" s="59"/>
      <c r="CK63" s="59"/>
      <c r="CL63" s="59"/>
      <c r="CM63" s="59"/>
      <c r="CN63" s="59"/>
      <c r="CO63" s="59"/>
      <c r="CP63" s="75">
        <f t="shared" si="10"/>
        <v>1197250</v>
      </c>
      <c r="CQ63" s="59"/>
      <c r="CR63" s="59"/>
      <c r="CS63" s="59"/>
      <c r="CT63" s="59"/>
      <c r="CU63" s="59"/>
      <c r="CV63" s="59"/>
      <c r="CW63" s="59"/>
      <c r="CX63" s="59"/>
      <c r="CY63" s="59"/>
      <c r="CZ63" s="59"/>
      <c r="DA63" s="59"/>
      <c r="DB63" s="59"/>
      <c r="DC63" s="59"/>
      <c r="DD63" s="59"/>
      <c r="DE63" s="59"/>
      <c r="DF63" s="59"/>
      <c r="DG63" s="59"/>
      <c r="DH63" s="59"/>
      <c r="DI63" s="59"/>
      <c r="DJ63" s="59"/>
      <c r="DK63" s="78">
        <v>989683</v>
      </c>
      <c r="DL63" s="78">
        <v>0</v>
      </c>
      <c r="DM63" s="78">
        <v>0</v>
      </c>
      <c r="DN63" s="78">
        <v>0</v>
      </c>
      <c r="DO63" s="78">
        <v>31045</v>
      </c>
      <c r="DP63" s="78">
        <v>0</v>
      </c>
      <c r="DQ63" s="78">
        <v>295436</v>
      </c>
      <c r="DR63" s="78">
        <v>0</v>
      </c>
      <c r="DS63" s="78">
        <v>0</v>
      </c>
      <c r="DT63" s="78">
        <v>14284</v>
      </c>
      <c r="DU63" s="78">
        <v>0</v>
      </c>
      <c r="DV63" s="78">
        <v>55631</v>
      </c>
      <c r="DW63" s="59">
        <v>0</v>
      </c>
      <c r="DX63" s="78">
        <v>6985</v>
      </c>
      <c r="DY63" s="78">
        <v>18720</v>
      </c>
      <c r="DZ63" s="78">
        <v>0</v>
      </c>
      <c r="EA63" s="78">
        <v>32705</v>
      </c>
      <c r="EB63" s="78">
        <v>15870</v>
      </c>
      <c r="EC63" s="78">
        <v>3176</v>
      </c>
      <c r="ED63" s="78">
        <v>35843</v>
      </c>
      <c r="EE63" s="78">
        <v>38578</v>
      </c>
      <c r="EF63" s="78">
        <v>0</v>
      </c>
      <c r="EG63" s="78">
        <v>19485</v>
      </c>
      <c r="EH63" s="78">
        <v>5269</v>
      </c>
      <c r="EI63" s="78">
        <v>0</v>
      </c>
      <c r="EJ63" s="78">
        <v>0</v>
      </c>
      <c r="EK63" s="78">
        <v>0</v>
      </c>
      <c r="EL63" s="78">
        <v>15000</v>
      </c>
      <c r="EM63" s="78">
        <v>3610</v>
      </c>
      <c r="EN63" s="78">
        <v>0</v>
      </c>
      <c r="EO63" s="78">
        <v>3000</v>
      </c>
      <c r="EP63" s="105">
        <v>3213.0900000031106</v>
      </c>
      <c r="EQ63" s="78">
        <v>3560</v>
      </c>
      <c r="ER63" s="59">
        <v>0</v>
      </c>
      <c r="ES63" s="78">
        <v>0</v>
      </c>
      <c r="ET63" s="78">
        <v>3500</v>
      </c>
      <c r="EU63" s="78">
        <v>1080</v>
      </c>
      <c r="EV63" s="78">
        <v>450</v>
      </c>
      <c r="EW63" s="78">
        <v>3874</v>
      </c>
      <c r="EX63" s="79">
        <v>0</v>
      </c>
      <c r="EY63" s="78">
        <v>0</v>
      </c>
      <c r="EZ63" s="78">
        <v>0</v>
      </c>
      <c r="FA63" s="78">
        <v>14102</v>
      </c>
      <c r="FB63" s="78">
        <v>-328953</v>
      </c>
      <c r="FC63" s="59">
        <v>0</v>
      </c>
      <c r="FD63" s="78">
        <v>0</v>
      </c>
      <c r="FE63" s="78">
        <v>0</v>
      </c>
      <c r="FF63" s="78">
        <v>-1500</v>
      </c>
      <c r="FG63" s="78">
        <v>0</v>
      </c>
      <c r="FH63" s="78">
        <v>0</v>
      </c>
      <c r="FI63" s="59">
        <v>0</v>
      </c>
      <c r="FJ63" s="78">
        <v>0</v>
      </c>
      <c r="FK63" s="59">
        <v>0</v>
      </c>
      <c r="FL63" s="59">
        <v>0</v>
      </c>
      <c r="FM63" s="78">
        <v>0</v>
      </c>
      <c r="FN63" s="59">
        <v>0</v>
      </c>
      <c r="FO63" s="78">
        <v>0</v>
      </c>
      <c r="FP63" s="78">
        <v>0</v>
      </c>
      <c r="FQ63" s="59">
        <v>0</v>
      </c>
      <c r="FR63" s="73">
        <v>-86396.090000002529</v>
      </c>
      <c r="FS63" s="73">
        <v>0</v>
      </c>
      <c r="FT63" s="73">
        <v>-86396.090000002529</v>
      </c>
      <c r="FU63" s="73">
        <v>0</v>
      </c>
      <c r="FV63" s="73">
        <f t="shared" si="2"/>
        <v>-18611.199999999997</v>
      </c>
      <c r="FW63" s="74">
        <v>0</v>
      </c>
      <c r="FX63" s="73">
        <v>-18611.199999999997</v>
      </c>
      <c r="FY63" s="73">
        <v>0</v>
      </c>
      <c r="FZ63" s="73">
        <v>0</v>
      </c>
      <c r="GA63" s="73">
        <v>0</v>
      </c>
      <c r="GB63" s="73">
        <v>0</v>
      </c>
      <c r="GC63" s="80">
        <v>1197250</v>
      </c>
      <c r="GD63" s="37">
        <f t="shared" si="3"/>
        <v>0</v>
      </c>
      <c r="GF63" s="50">
        <f t="shared" si="11"/>
        <v>1197250.0000000005</v>
      </c>
      <c r="GG63" s="80">
        <v>1197250</v>
      </c>
      <c r="GH63" s="37">
        <f t="shared" si="9"/>
        <v>1283646.0900000031</v>
      </c>
      <c r="GI63" s="37">
        <f t="shared" si="5"/>
        <v>0</v>
      </c>
      <c r="GJ63" s="40" t="s">
        <v>360</v>
      </c>
      <c r="GK63" s="40" t="s">
        <v>104</v>
      </c>
      <c r="GL63">
        <v>1068829.9999999998</v>
      </c>
      <c r="GM63" s="37">
        <f t="shared" si="6"/>
        <v>128420.0000000007</v>
      </c>
      <c r="GN63">
        <v>1144982</v>
      </c>
      <c r="GO63" s="37">
        <f t="shared" si="7"/>
        <v>138664.09000000311</v>
      </c>
      <c r="GQ63">
        <v>1068830.0000000002</v>
      </c>
      <c r="GR63" s="37">
        <f t="shared" si="8"/>
        <v>128420.00000000023</v>
      </c>
    </row>
    <row r="64" spans="1:203" ht="15" x14ac:dyDescent="0.25">
      <c r="A64" s="60" t="s">
        <v>361</v>
      </c>
      <c r="B64" s="60" t="s">
        <v>105</v>
      </c>
      <c r="C64" s="73">
        <v>455191.80999999988</v>
      </c>
      <c r="D64" s="73">
        <v>0</v>
      </c>
      <c r="E64" s="73">
        <v>0</v>
      </c>
      <c r="F64" s="73">
        <v>0</v>
      </c>
      <c r="G64" s="73">
        <v>27313.229999999967</v>
      </c>
      <c r="H64" s="73">
        <v>0</v>
      </c>
      <c r="I64" s="73">
        <v>136600.53999999989</v>
      </c>
      <c r="J64" s="73">
        <v>0</v>
      </c>
      <c r="K64" s="73">
        <v>0</v>
      </c>
      <c r="L64" s="73">
        <v>7703.3699999999899</v>
      </c>
      <c r="M64" s="73">
        <v>0</v>
      </c>
      <c r="N64" s="73">
        <v>27971.690000000002</v>
      </c>
      <c r="O64" s="73">
        <v>0</v>
      </c>
      <c r="P64" s="73">
        <v>3287.9700000000003</v>
      </c>
      <c r="Q64" s="73">
        <v>48253.389999999803</v>
      </c>
      <c r="R64" s="73">
        <v>0</v>
      </c>
      <c r="S64" s="73">
        <v>8030.8499999999894</v>
      </c>
      <c r="T64" s="73">
        <v>4832.0899999999892</v>
      </c>
      <c r="U64" s="73">
        <v>1808.3399999999899</v>
      </c>
      <c r="V64" s="73">
        <v>4357.3099999999904</v>
      </c>
      <c r="W64" s="73">
        <v>17197.16</v>
      </c>
      <c r="X64" s="73">
        <v>0</v>
      </c>
      <c r="Y64" s="73">
        <v>24479.919999999991</v>
      </c>
      <c r="Z64" s="73">
        <v>3708.44</v>
      </c>
      <c r="AA64" s="73">
        <v>1179.0999999999899</v>
      </c>
      <c r="AB64" s="73">
        <v>0</v>
      </c>
      <c r="AC64" s="73">
        <v>0</v>
      </c>
      <c r="AD64" s="73">
        <v>11368.95</v>
      </c>
      <c r="AE64" s="73">
        <v>1377.23</v>
      </c>
      <c r="AF64" s="73">
        <v>0</v>
      </c>
      <c r="AG64" s="73">
        <v>698.94</v>
      </c>
      <c r="AH64" s="73">
        <v>0</v>
      </c>
      <c r="AI64" s="73">
        <v>844.53999999999905</v>
      </c>
      <c r="AJ64" s="73">
        <v>0</v>
      </c>
      <c r="AK64" s="73">
        <v>0</v>
      </c>
      <c r="AL64" s="73">
        <v>4697.5</v>
      </c>
      <c r="AM64" s="73">
        <v>0</v>
      </c>
      <c r="AN64" s="73">
        <v>13219.579999999991</v>
      </c>
      <c r="AO64" s="73">
        <v>1424.99</v>
      </c>
      <c r="AP64" s="73">
        <v>0</v>
      </c>
      <c r="AQ64" s="73">
        <v>0</v>
      </c>
      <c r="AR64" s="73">
        <v>0</v>
      </c>
      <c r="AS64" s="73">
        <v>11819.999999999989</v>
      </c>
      <c r="AT64" s="73">
        <v>-59084.408299203933</v>
      </c>
      <c r="AU64" s="73">
        <v>0</v>
      </c>
      <c r="AV64" s="73">
        <v>-10188.299999999899</v>
      </c>
      <c r="AW64" s="73">
        <v>0</v>
      </c>
      <c r="AX64" s="73">
        <v>0</v>
      </c>
      <c r="AY64" s="74">
        <v>-162613.52170079594</v>
      </c>
      <c r="AZ64" s="73">
        <v>0</v>
      </c>
      <c r="BA64" s="73">
        <v>0</v>
      </c>
      <c r="BB64" s="73">
        <v>-1250</v>
      </c>
      <c r="BC64" s="73">
        <v>-512.57000000000005</v>
      </c>
      <c r="BD64" s="73">
        <v>512.57000000000005</v>
      </c>
      <c r="BE64" s="73">
        <v>0</v>
      </c>
      <c r="BF64" s="73">
        <v>132579.29</v>
      </c>
      <c r="BG64" s="73">
        <v>0</v>
      </c>
      <c r="BH64" s="73">
        <v>0</v>
      </c>
      <c r="BI64" s="73">
        <v>0</v>
      </c>
      <c r="BJ64" s="73">
        <v>0</v>
      </c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60"/>
      <c r="BW64" s="60"/>
      <c r="BX64" s="59"/>
      <c r="BY64" s="59"/>
      <c r="BZ64" s="59"/>
      <c r="CA64" s="59"/>
      <c r="CB64" s="59"/>
      <c r="CC64" s="59"/>
      <c r="CD64" s="59"/>
      <c r="CE64" s="59"/>
      <c r="CF64" s="73">
        <v>0</v>
      </c>
      <c r="CG64" s="59"/>
      <c r="CH64" s="59"/>
      <c r="CI64" s="59"/>
      <c r="CJ64" s="59"/>
      <c r="CK64" s="59"/>
      <c r="CL64" s="59"/>
      <c r="CM64" s="59"/>
      <c r="CN64" s="59"/>
      <c r="CO64" s="59"/>
      <c r="CP64" s="75">
        <f t="shared" si="10"/>
        <v>716810</v>
      </c>
      <c r="CQ64" s="59"/>
      <c r="CR64" s="59"/>
      <c r="CS64" s="59"/>
      <c r="CT64" s="59"/>
      <c r="CU64" s="59"/>
      <c r="CV64" s="59"/>
      <c r="CW64" s="59"/>
      <c r="CX64" s="59"/>
      <c r="CY64" s="59"/>
      <c r="CZ64" s="59"/>
      <c r="DA64" s="59"/>
      <c r="DB64" s="59"/>
      <c r="DC64" s="59"/>
      <c r="DD64" s="59"/>
      <c r="DE64" s="59"/>
      <c r="DF64" s="59"/>
      <c r="DG64" s="59"/>
      <c r="DH64" s="59"/>
      <c r="DI64" s="59"/>
      <c r="DJ64" s="59"/>
      <c r="DK64" s="78">
        <v>445436</v>
      </c>
      <c r="DL64" s="78">
        <v>0</v>
      </c>
      <c r="DM64" s="78">
        <v>0</v>
      </c>
      <c r="DN64" s="78">
        <v>0</v>
      </c>
      <c r="DO64" s="78">
        <v>12776</v>
      </c>
      <c r="DP64" s="78">
        <v>0</v>
      </c>
      <c r="DQ64" s="78">
        <v>175316</v>
      </c>
      <c r="DR64" s="78">
        <v>0</v>
      </c>
      <c r="DS64" s="78">
        <v>0</v>
      </c>
      <c r="DT64" s="78">
        <v>4866</v>
      </c>
      <c r="DU64" s="78">
        <v>0</v>
      </c>
      <c r="DV64" s="78">
        <v>27556</v>
      </c>
      <c r="DW64" s="59">
        <v>0</v>
      </c>
      <c r="DX64" s="78">
        <v>52613</v>
      </c>
      <c r="DY64" s="78">
        <v>36024</v>
      </c>
      <c r="DZ64" s="78">
        <v>6700</v>
      </c>
      <c r="EA64" s="78">
        <v>7768</v>
      </c>
      <c r="EB64" s="78">
        <v>3010</v>
      </c>
      <c r="EC64" s="78">
        <v>2398</v>
      </c>
      <c r="ED64" s="78">
        <v>4424</v>
      </c>
      <c r="EE64" s="78">
        <v>20061</v>
      </c>
      <c r="EF64" s="78">
        <v>0</v>
      </c>
      <c r="EG64" s="78">
        <v>5285</v>
      </c>
      <c r="EH64" s="78">
        <v>2672</v>
      </c>
      <c r="EI64" s="78">
        <v>336</v>
      </c>
      <c r="EJ64" s="78">
        <v>0</v>
      </c>
      <c r="EK64" s="78">
        <v>0</v>
      </c>
      <c r="EL64" s="78">
        <v>6000</v>
      </c>
      <c r="EM64" s="78">
        <v>1901</v>
      </c>
      <c r="EN64" s="78">
        <v>0</v>
      </c>
      <c r="EO64" s="78">
        <v>1050</v>
      </c>
      <c r="EP64" s="105">
        <v>38396.069999999716</v>
      </c>
      <c r="EQ64" s="78">
        <v>1545</v>
      </c>
      <c r="ER64" s="59">
        <v>0</v>
      </c>
      <c r="ES64" s="78">
        <v>0</v>
      </c>
      <c r="ET64" s="78">
        <v>1000</v>
      </c>
      <c r="EU64" s="78">
        <v>1502</v>
      </c>
      <c r="EV64" s="78">
        <v>3361</v>
      </c>
      <c r="EW64" s="78">
        <v>1612</v>
      </c>
      <c r="EX64" s="79">
        <v>0</v>
      </c>
      <c r="EY64" s="78">
        <v>0</v>
      </c>
      <c r="EZ64" s="78">
        <v>0</v>
      </c>
      <c r="FA64" s="78">
        <v>12222</v>
      </c>
      <c r="FB64" s="78">
        <v>-126412</v>
      </c>
      <c r="FC64" s="59">
        <v>0</v>
      </c>
      <c r="FD64" s="78">
        <v>0</v>
      </c>
      <c r="FE64" s="78">
        <v>0</v>
      </c>
      <c r="FF64" s="78">
        <v>0</v>
      </c>
      <c r="FG64" s="78">
        <v>0</v>
      </c>
      <c r="FH64" s="78">
        <v>0</v>
      </c>
      <c r="FI64" s="59">
        <v>0</v>
      </c>
      <c r="FJ64" s="78">
        <v>0</v>
      </c>
      <c r="FK64" s="59">
        <v>0</v>
      </c>
      <c r="FL64" s="59">
        <v>0</v>
      </c>
      <c r="FM64" s="78">
        <v>0</v>
      </c>
      <c r="FN64" s="59">
        <v>0</v>
      </c>
      <c r="FO64" s="78">
        <v>0</v>
      </c>
      <c r="FP64" s="78">
        <v>0</v>
      </c>
      <c r="FQ64" s="59">
        <v>0</v>
      </c>
      <c r="FR64" s="73">
        <v>-45929.960000000363</v>
      </c>
      <c r="FS64" s="73">
        <v>-13321.890000000001</v>
      </c>
      <c r="FT64" s="73">
        <v>-32608.070000000364</v>
      </c>
      <c r="FU64" s="73">
        <v>0</v>
      </c>
      <c r="FV64" s="73">
        <f t="shared" si="2"/>
        <v>-179021.82</v>
      </c>
      <c r="FW64" s="74">
        <v>-13834.460000000001</v>
      </c>
      <c r="FX64" s="73">
        <v>-165187.36000000002</v>
      </c>
      <c r="FY64" s="73">
        <v>0</v>
      </c>
      <c r="FZ64" s="73">
        <v>0</v>
      </c>
      <c r="GA64" s="73">
        <v>0</v>
      </c>
      <c r="GB64" s="73">
        <v>0</v>
      </c>
      <c r="GC64" s="80">
        <v>716810</v>
      </c>
      <c r="GD64" s="37">
        <f t="shared" si="3"/>
        <v>-512.56999999999971</v>
      </c>
      <c r="GF64" s="50">
        <f t="shared" si="11"/>
        <v>716809.9999999993</v>
      </c>
      <c r="GG64" s="80">
        <v>716810</v>
      </c>
      <c r="GH64" s="37">
        <f t="shared" si="9"/>
        <v>749418.06999999972</v>
      </c>
      <c r="GI64" s="37">
        <f t="shared" si="5"/>
        <v>0</v>
      </c>
      <c r="GJ64" s="40" t="s">
        <v>361</v>
      </c>
      <c r="GK64" s="40" t="s">
        <v>105</v>
      </c>
      <c r="GL64">
        <v>600180</v>
      </c>
      <c r="GM64" s="37">
        <f t="shared" si="6"/>
        <v>116629.9999999993</v>
      </c>
      <c r="GN64">
        <v>634842</v>
      </c>
      <c r="GO64" s="37">
        <f t="shared" si="7"/>
        <v>114576.06999999972</v>
      </c>
      <c r="GQ64">
        <v>600179.99999999977</v>
      </c>
      <c r="GR64" s="37">
        <f t="shared" si="8"/>
        <v>116629.99999999953</v>
      </c>
    </row>
    <row r="65" spans="1:204" ht="15" x14ac:dyDescent="0.25">
      <c r="A65" s="60" t="s">
        <v>362</v>
      </c>
      <c r="B65" s="60" t="s">
        <v>106</v>
      </c>
      <c r="C65" s="73">
        <v>567899.68999999994</v>
      </c>
      <c r="D65" s="73">
        <v>0</v>
      </c>
      <c r="E65" s="73">
        <v>0</v>
      </c>
      <c r="F65" s="73">
        <v>0</v>
      </c>
      <c r="G65" s="73">
        <v>89938.569999999789</v>
      </c>
      <c r="H65" s="73">
        <v>0</v>
      </c>
      <c r="I65" s="73">
        <v>231768.6899999989</v>
      </c>
      <c r="J65" s="73">
        <v>0</v>
      </c>
      <c r="K65" s="73">
        <v>0</v>
      </c>
      <c r="L65" s="73">
        <v>13801.01999999999</v>
      </c>
      <c r="M65" s="73">
        <v>0</v>
      </c>
      <c r="N65" s="73">
        <v>39903.159999999873</v>
      </c>
      <c r="O65" s="73">
        <v>0</v>
      </c>
      <c r="P65" s="73">
        <v>6161.3899999999885</v>
      </c>
      <c r="Q65" s="73">
        <v>44629.31</v>
      </c>
      <c r="R65" s="73">
        <v>5250</v>
      </c>
      <c r="S65" s="73">
        <v>10816.819999999982</v>
      </c>
      <c r="T65" s="73">
        <v>7337.6799999999903</v>
      </c>
      <c r="U65" s="73">
        <v>2451.7600000000002</v>
      </c>
      <c r="V65" s="73">
        <v>26684.649999999998</v>
      </c>
      <c r="W65" s="73">
        <v>34782.739999999903</v>
      </c>
      <c r="X65" s="73">
        <v>0</v>
      </c>
      <c r="Y65" s="73">
        <v>17798.04</v>
      </c>
      <c r="Z65" s="73">
        <v>3925.42</v>
      </c>
      <c r="AA65" s="73">
        <v>0</v>
      </c>
      <c r="AB65" s="73">
        <v>0</v>
      </c>
      <c r="AC65" s="73">
        <v>0</v>
      </c>
      <c r="AD65" s="73">
        <v>20093.1899999999</v>
      </c>
      <c r="AE65" s="73">
        <v>3118.67</v>
      </c>
      <c r="AF65" s="73">
        <v>0</v>
      </c>
      <c r="AG65" s="73">
        <v>2385.0799999999899</v>
      </c>
      <c r="AH65" s="73">
        <v>0</v>
      </c>
      <c r="AI65" s="73">
        <v>1581.29</v>
      </c>
      <c r="AJ65" s="73">
        <v>0</v>
      </c>
      <c r="AK65" s="73">
        <v>0</v>
      </c>
      <c r="AL65" s="73">
        <v>9501.84</v>
      </c>
      <c r="AM65" s="73">
        <v>3334.75</v>
      </c>
      <c r="AN65" s="73">
        <v>10573.07</v>
      </c>
      <c r="AO65" s="73">
        <v>6933.3599999999897</v>
      </c>
      <c r="AP65" s="73">
        <v>0</v>
      </c>
      <c r="AQ65" s="73">
        <v>0</v>
      </c>
      <c r="AR65" s="73">
        <v>0</v>
      </c>
      <c r="AS65" s="73">
        <v>12893.01</v>
      </c>
      <c r="AT65" s="73">
        <v>-74610.287726101611</v>
      </c>
      <c r="AU65" s="73">
        <v>0</v>
      </c>
      <c r="AV65" s="73">
        <v>-1055</v>
      </c>
      <c r="AW65" s="73">
        <v>-1500</v>
      </c>
      <c r="AX65" s="73">
        <v>-8561</v>
      </c>
      <c r="AY65" s="74">
        <v>-187547.20227389739</v>
      </c>
      <c r="AZ65" s="73">
        <v>0</v>
      </c>
      <c r="BA65" s="73">
        <v>0</v>
      </c>
      <c r="BB65" s="73">
        <v>-6244.7399999999898</v>
      </c>
      <c r="BC65" s="73">
        <v>0</v>
      </c>
      <c r="BD65" s="73">
        <v>0</v>
      </c>
      <c r="BE65" s="73">
        <v>0</v>
      </c>
      <c r="BF65" s="73">
        <v>16705.029999999901</v>
      </c>
      <c r="BG65" s="73">
        <v>0</v>
      </c>
      <c r="BH65" s="73">
        <v>0</v>
      </c>
      <c r="BI65" s="73">
        <v>0</v>
      </c>
      <c r="BJ65" s="73">
        <v>0</v>
      </c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60"/>
      <c r="BW65" s="60"/>
      <c r="BX65" s="59"/>
      <c r="BY65" s="59"/>
      <c r="BZ65" s="59"/>
      <c r="CA65" s="59"/>
      <c r="CB65" s="59"/>
      <c r="CC65" s="59"/>
      <c r="CD65" s="59"/>
      <c r="CE65" s="59"/>
      <c r="CF65" s="73">
        <v>0</v>
      </c>
      <c r="CG65" s="59"/>
      <c r="CH65" s="59"/>
      <c r="CI65" s="59"/>
      <c r="CJ65" s="59"/>
      <c r="CK65" s="59"/>
      <c r="CL65" s="59"/>
      <c r="CM65" s="59"/>
      <c r="CN65" s="59"/>
      <c r="CO65" s="59"/>
      <c r="CP65" s="75">
        <f t="shared" si="10"/>
        <v>910750</v>
      </c>
      <c r="CQ65" s="59"/>
      <c r="CR65" s="59"/>
      <c r="CS65" s="59"/>
      <c r="CT65" s="59"/>
      <c r="CU65" s="59"/>
      <c r="CV65" s="59"/>
      <c r="CW65" s="59"/>
      <c r="CX65" s="59"/>
      <c r="CY65" s="59"/>
      <c r="CZ65" s="59"/>
      <c r="DA65" s="59"/>
      <c r="DB65" s="59"/>
      <c r="DC65" s="59"/>
      <c r="DD65" s="59"/>
      <c r="DE65" s="59"/>
      <c r="DF65" s="59"/>
      <c r="DG65" s="59"/>
      <c r="DH65" s="59"/>
      <c r="DI65" s="59"/>
      <c r="DJ65" s="59"/>
      <c r="DK65" s="78">
        <v>609446</v>
      </c>
      <c r="DL65" s="78">
        <v>0</v>
      </c>
      <c r="DM65" s="78">
        <v>0</v>
      </c>
      <c r="DN65" s="78">
        <v>0</v>
      </c>
      <c r="DO65" s="78">
        <v>24125</v>
      </c>
      <c r="DP65" s="78">
        <v>0</v>
      </c>
      <c r="DQ65" s="78">
        <v>250904</v>
      </c>
      <c r="DR65" s="78">
        <v>0</v>
      </c>
      <c r="DS65" s="78">
        <v>0</v>
      </c>
      <c r="DT65" s="78">
        <v>11532</v>
      </c>
      <c r="DU65" s="78">
        <v>0</v>
      </c>
      <c r="DV65" s="78">
        <v>42953</v>
      </c>
      <c r="DW65" s="59">
        <v>0</v>
      </c>
      <c r="DX65" s="78">
        <v>14162</v>
      </c>
      <c r="DY65" s="78">
        <v>21000</v>
      </c>
      <c r="DZ65" s="78">
        <v>8000</v>
      </c>
      <c r="EA65" s="78">
        <v>21779</v>
      </c>
      <c r="EB65" s="78">
        <v>6088</v>
      </c>
      <c r="EC65" s="78">
        <v>2064</v>
      </c>
      <c r="ED65" s="78">
        <v>32892</v>
      </c>
      <c r="EE65" s="78">
        <v>31925</v>
      </c>
      <c r="EF65" s="78">
        <v>0</v>
      </c>
      <c r="EG65" s="78">
        <v>16607</v>
      </c>
      <c r="EH65" s="78">
        <v>3298</v>
      </c>
      <c r="EI65" s="78">
        <v>0</v>
      </c>
      <c r="EJ65" s="78">
        <v>0</v>
      </c>
      <c r="EK65" s="78">
        <v>0</v>
      </c>
      <c r="EL65" s="78">
        <v>25000</v>
      </c>
      <c r="EM65" s="78">
        <v>6110</v>
      </c>
      <c r="EN65" s="78">
        <v>0</v>
      </c>
      <c r="EO65" s="78">
        <v>2340</v>
      </c>
      <c r="EP65" s="105">
        <v>7231.7299999964889</v>
      </c>
      <c r="EQ65" s="78">
        <v>1500</v>
      </c>
      <c r="ER65" s="59">
        <v>0</v>
      </c>
      <c r="ES65" s="78">
        <v>0</v>
      </c>
      <c r="ET65" s="78">
        <v>4000</v>
      </c>
      <c r="EU65" s="78">
        <v>1500</v>
      </c>
      <c r="EV65" s="78">
        <v>11100</v>
      </c>
      <c r="EW65" s="78">
        <v>10000</v>
      </c>
      <c r="EX65" s="79">
        <v>0</v>
      </c>
      <c r="EY65" s="78">
        <v>0</v>
      </c>
      <c r="EZ65" s="78">
        <v>0</v>
      </c>
      <c r="FA65" s="78">
        <v>13056</v>
      </c>
      <c r="FB65" s="78">
        <v>-177748</v>
      </c>
      <c r="FC65" s="59">
        <v>0</v>
      </c>
      <c r="FD65" s="78">
        <v>0</v>
      </c>
      <c r="FE65" s="78">
        <v>0</v>
      </c>
      <c r="FF65" s="78">
        <v>0</v>
      </c>
      <c r="FG65" s="78">
        <v>0</v>
      </c>
      <c r="FH65" s="78">
        <v>0</v>
      </c>
      <c r="FI65" s="59">
        <v>0</v>
      </c>
      <c r="FJ65" s="78">
        <v>-2500</v>
      </c>
      <c r="FK65" s="59">
        <v>0</v>
      </c>
      <c r="FL65" s="59">
        <v>0</v>
      </c>
      <c r="FM65" s="78">
        <v>0</v>
      </c>
      <c r="FN65" s="59">
        <v>0</v>
      </c>
      <c r="FO65" s="78">
        <v>0</v>
      </c>
      <c r="FP65" s="78">
        <v>0</v>
      </c>
      <c r="FQ65" s="59">
        <v>0</v>
      </c>
      <c r="FR65" s="73">
        <v>-87614.729999996809</v>
      </c>
      <c r="FS65" s="73">
        <v>0</v>
      </c>
      <c r="FT65" s="73">
        <v>-87614.729999996809</v>
      </c>
      <c r="FU65" s="73">
        <v>0</v>
      </c>
      <c r="FV65" s="73">
        <f t="shared" si="2"/>
        <v>-104319.76</v>
      </c>
      <c r="FW65" s="74">
        <v>0</v>
      </c>
      <c r="FX65" s="73">
        <v>-104319.76</v>
      </c>
      <c r="FY65" s="73">
        <v>0</v>
      </c>
      <c r="FZ65" s="73">
        <v>0</v>
      </c>
      <c r="GA65" s="73">
        <v>0</v>
      </c>
      <c r="GB65" s="73">
        <v>0</v>
      </c>
      <c r="GC65" s="80">
        <v>910750</v>
      </c>
      <c r="GD65" s="37">
        <f t="shared" si="3"/>
        <v>0</v>
      </c>
      <c r="GF65" s="50">
        <f t="shared" si="11"/>
        <v>910749.99999999965</v>
      </c>
      <c r="GG65" s="80">
        <v>910750</v>
      </c>
      <c r="GH65" s="37">
        <f t="shared" si="9"/>
        <v>998364.72999999649</v>
      </c>
      <c r="GI65" s="37">
        <f t="shared" si="5"/>
        <v>0</v>
      </c>
      <c r="GJ65" s="40" t="s">
        <v>362</v>
      </c>
      <c r="GK65" s="40" t="s">
        <v>106</v>
      </c>
      <c r="GL65">
        <v>988869.99999999977</v>
      </c>
      <c r="GM65" s="37">
        <f t="shared" si="6"/>
        <v>-78120.000000000116</v>
      </c>
      <c r="GN65">
        <v>1016053</v>
      </c>
      <c r="GO65" s="37">
        <f t="shared" si="7"/>
        <v>-17688.270000003511</v>
      </c>
      <c r="GQ65">
        <v>988870.00000000012</v>
      </c>
      <c r="GR65" s="37">
        <f t="shared" si="8"/>
        <v>-78120.000000000466</v>
      </c>
    </row>
    <row r="66" spans="1:204" ht="15" x14ac:dyDescent="0.25">
      <c r="A66" s="60" t="s">
        <v>363</v>
      </c>
      <c r="B66" s="60" t="s">
        <v>107</v>
      </c>
      <c r="C66" s="73">
        <v>667852.13999999897</v>
      </c>
      <c r="D66" s="73">
        <v>0</v>
      </c>
      <c r="E66" s="73">
        <v>1.1200000000000001</v>
      </c>
      <c r="F66" s="73">
        <v>0</v>
      </c>
      <c r="G66" s="73">
        <v>24972.129999999892</v>
      </c>
      <c r="H66" s="73">
        <v>0</v>
      </c>
      <c r="I66" s="73">
        <v>248321.71999999898</v>
      </c>
      <c r="J66" s="73">
        <v>0</v>
      </c>
      <c r="K66" s="73">
        <v>0</v>
      </c>
      <c r="L66" s="73">
        <v>20119.789999999899</v>
      </c>
      <c r="M66" s="73">
        <v>0</v>
      </c>
      <c r="N66" s="73">
        <v>31903.619999999879</v>
      </c>
      <c r="O66" s="73">
        <v>0</v>
      </c>
      <c r="P66" s="73">
        <v>1144</v>
      </c>
      <c r="Q66" s="73">
        <v>48878.639999999898</v>
      </c>
      <c r="R66" s="73">
        <v>0</v>
      </c>
      <c r="S66" s="73">
        <v>16769.079999999991</v>
      </c>
      <c r="T66" s="73">
        <v>8759.9899999999889</v>
      </c>
      <c r="U66" s="73">
        <v>930.82</v>
      </c>
      <c r="V66" s="73">
        <v>25666.379999999979</v>
      </c>
      <c r="W66" s="73">
        <v>33825.270000000004</v>
      </c>
      <c r="X66" s="73">
        <v>0</v>
      </c>
      <c r="Y66" s="73">
        <v>9707.53999999999</v>
      </c>
      <c r="Z66" s="73">
        <v>7079.1599999999899</v>
      </c>
      <c r="AA66" s="73">
        <v>0</v>
      </c>
      <c r="AB66" s="73">
        <v>0</v>
      </c>
      <c r="AC66" s="73">
        <v>0</v>
      </c>
      <c r="AD66" s="73">
        <v>5102.1099999999897</v>
      </c>
      <c r="AE66" s="73">
        <v>222</v>
      </c>
      <c r="AF66" s="73">
        <v>0</v>
      </c>
      <c r="AG66" s="73">
        <v>3148.79</v>
      </c>
      <c r="AH66" s="73">
        <v>0</v>
      </c>
      <c r="AI66" s="73">
        <v>273.39999999999901</v>
      </c>
      <c r="AJ66" s="73">
        <v>0</v>
      </c>
      <c r="AK66" s="73">
        <v>0</v>
      </c>
      <c r="AL66" s="73">
        <v>1223.5</v>
      </c>
      <c r="AM66" s="73">
        <v>993.21</v>
      </c>
      <c r="AN66" s="73">
        <v>12829.19999999999</v>
      </c>
      <c r="AO66" s="73">
        <v>2455.5500000000002</v>
      </c>
      <c r="AP66" s="73">
        <v>0</v>
      </c>
      <c r="AQ66" s="73">
        <v>103.75</v>
      </c>
      <c r="AR66" s="73">
        <v>0</v>
      </c>
      <c r="AS66" s="73">
        <v>12878.32</v>
      </c>
      <c r="AT66" s="73">
        <v>-39103.431014161848</v>
      </c>
      <c r="AU66" s="73">
        <v>0</v>
      </c>
      <c r="AV66" s="73">
        <v>-2056.9</v>
      </c>
      <c r="AW66" s="73">
        <v>0</v>
      </c>
      <c r="AX66" s="73">
        <v>-21107.02</v>
      </c>
      <c r="AY66" s="74">
        <v>-167620.69898583816</v>
      </c>
      <c r="AZ66" s="73">
        <v>0</v>
      </c>
      <c r="BA66" s="73">
        <v>0</v>
      </c>
      <c r="BB66" s="73">
        <v>0</v>
      </c>
      <c r="BC66" s="73">
        <v>0</v>
      </c>
      <c r="BD66" s="73">
        <v>0</v>
      </c>
      <c r="BE66" s="73">
        <v>0</v>
      </c>
      <c r="BF66" s="73">
        <v>43096.82</v>
      </c>
      <c r="BG66" s="73">
        <v>0</v>
      </c>
      <c r="BH66" s="73">
        <v>0</v>
      </c>
      <c r="BI66" s="73">
        <v>0</v>
      </c>
      <c r="BJ66" s="73">
        <v>0</v>
      </c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60"/>
      <c r="BW66" s="60"/>
      <c r="BX66" s="59"/>
      <c r="BY66" s="59"/>
      <c r="BZ66" s="59"/>
      <c r="CA66" s="59"/>
      <c r="CB66" s="59"/>
      <c r="CC66" s="59"/>
      <c r="CD66" s="59"/>
      <c r="CE66" s="59"/>
      <c r="CF66" s="73">
        <v>0</v>
      </c>
      <c r="CG66" s="59"/>
      <c r="CH66" s="59"/>
      <c r="CI66" s="59"/>
      <c r="CJ66" s="59"/>
      <c r="CK66" s="59"/>
      <c r="CL66" s="59"/>
      <c r="CM66" s="59"/>
      <c r="CN66" s="59"/>
      <c r="CO66" s="59"/>
      <c r="CP66" s="75">
        <f t="shared" si="10"/>
        <v>998370</v>
      </c>
      <c r="CQ66" s="59"/>
      <c r="CR66" s="59"/>
      <c r="CS66" s="59"/>
      <c r="CT66" s="59"/>
      <c r="CU66" s="59"/>
      <c r="CV66" s="59"/>
      <c r="CW66" s="59"/>
      <c r="CX66" s="59"/>
      <c r="CY66" s="59"/>
      <c r="CZ66" s="59"/>
      <c r="DA66" s="59"/>
      <c r="DB66" s="59"/>
      <c r="DC66" s="59"/>
      <c r="DD66" s="59"/>
      <c r="DE66" s="59"/>
      <c r="DF66" s="59"/>
      <c r="DG66" s="59"/>
      <c r="DH66" s="59"/>
      <c r="DI66" s="59"/>
      <c r="DJ66" s="59"/>
      <c r="DK66" s="78">
        <v>684389</v>
      </c>
      <c r="DL66" s="78">
        <v>0</v>
      </c>
      <c r="DM66" s="78">
        <v>0</v>
      </c>
      <c r="DN66" s="78">
        <v>0</v>
      </c>
      <c r="DO66" s="78">
        <v>22170</v>
      </c>
      <c r="DP66" s="78">
        <v>0</v>
      </c>
      <c r="DQ66" s="78">
        <v>238697</v>
      </c>
      <c r="DR66" s="78">
        <v>0</v>
      </c>
      <c r="DS66" s="78">
        <v>0</v>
      </c>
      <c r="DT66" s="78">
        <v>24474</v>
      </c>
      <c r="DU66" s="78">
        <v>0</v>
      </c>
      <c r="DV66" s="78">
        <v>31172</v>
      </c>
      <c r="DW66" s="59">
        <v>0</v>
      </c>
      <c r="DX66" s="78">
        <v>10398</v>
      </c>
      <c r="DY66" s="78">
        <v>32670</v>
      </c>
      <c r="DZ66" s="78">
        <v>0</v>
      </c>
      <c r="EA66" s="78">
        <v>15815</v>
      </c>
      <c r="EB66" s="78">
        <v>8453</v>
      </c>
      <c r="EC66" s="78">
        <v>2835</v>
      </c>
      <c r="ED66" s="78">
        <v>25877</v>
      </c>
      <c r="EE66" s="78">
        <v>57000</v>
      </c>
      <c r="EF66" s="78">
        <v>0</v>
      </c>
      <c r="EG66" s="78">
        <v>6723</v>
      </c>
      <c r="EH66" s="78">
        <v>4830</v>
      </c>
      <c r="EI66" s="78">
        <v>0</v>
      </c>
      <c r="EJ66" s="78">
        <v>0</v>
      </c>
      <c r="EK66" s="78">
        <v>0</v>
      </c>
      <c r="EL66" s="78">
        <v>20000</v>
      </c>
      <c r="EM66" s="78">
        <v>2570</v>
      </c>
      <c r="EN66" s="78">
        <v>0</v>
      </c>
      <c r="EO66" s="78">
        <v>1352</v>
      </c>
      <c r="EP66" s="105">
        <v>124.31999999645632</v>
      </c>
      <c r="EQ66" s="78">
        <v>3871</v>
      </c>
      <c r="ER66" s="59">
        <v>0</v>
      </c>
      <c r="ES66" s="78">
        <v>0</v>
      </c>
      <c r="ET66" s="78">
        <v>2500</v>
      </c>
      <c r="EU66" s="78">
        <v>1100</v>
      </c>
      <c r="EV66" s="78">
        <v>2596</v>
      </c>
      <c r="EW66" s="78">
        <v>2197</v>
      </c>
      <c r="EX66" s="79">
        <v>0</v>
      </c>
      <c r="EY66" s="78">
        <v>0</v>
      </c>
      <c r="EZ66" s="78">
        <v>0</v>
      </c>
      <c r="FA66" s="78">
        <v>14477</v>
      </c>
      <c r="FB66" s="78">
        <v>-131821</v>
      </c>
      <c r="FC66" s="59">
        <v>0</v>
      </c>
      <c r="FD66" s="78">
        <v>0</v>
      </c>
      <c r="FE66" s="78">
        <v>0</v>
      </c>
      <c r="FF66" s="78">
        <v>-13160</v>
      </c>
      <c r="FG66" s="78">
        <v>0</v>
      </c>
      <c r="FH66" s="78">
        <v>0</v>
      </c>
      <c r="FI66" s="59">
        <v>0</v>
      </c>
      <c r="FJ66" s="78">
        <v>0</v>
      </c>
      <c r="FK66" s="59">
        <v>0</v>
      </c>
      <c r="FL66" s="59">
        <v>0</v>
      </c>
      <c r="FM66" s="78">
        <v>0</v>
      </c>
      <c r="FN66" s="59">
        <v>0</v>
      </c>
      <c r="FO66" s="78">
        <v>0</v>
      </c>
      <c r="FP66" s="78">
        <v>0</v>
      </c>
      <c r="FQ66" s="59">
        <v>0</v>
      </c>
      <c r="FR66" s="73">
        <v>-72939.319999998916</v>
      </c>
      <c r="FS66" s="73">
        <v>0</v>
      </c>
      <c r="FT66" s="73">
        <v>-72939.319999998916</v>
      </c>
      <c r="FU66" s="73">
        <v>0</v>
      </c>
      <c r="FV66" s="73">
        <f t="shared" si="2"/>
        <v>-116036.14000000001</v>
      </c>
      <c r="FW66" s="74">
        <v>0</v>
      </c>
      <c r="FX66" s="73">
        <v>-116036.14000000001</v>
      </c>
      <c r="FY66" s="73">
        <v>0</v>
      </c>
      <c r="FZ66" s="73">
        <v>0</v>
      </c>
      <c r="GA66" s="73">
        <v>0</v>
      </c>
      <c r="GB66" s="73">
        <v>0</v>
      </c>
      <c r="GC66" s="80">
        <v>998370</v>
      </c>
      <c r="GD66" s="37">
        <f t="shared" si="3"/>
        <v>0</v>
      </c>
      <c r="GF66" s="50">
        <f t="shared" si="11"/>
        <v>998369.99999999756</v>
      </c>
      <c r="GG66" s="80">
        <v>998370</v>
      </c>
      <c r="GH66" s="37">
        <f t="shared" si="9"/>
        <v>1071309.3199999966</v>
      </c>
      <c r="GI66" s="37">
        <f t="shared" si="5"/>
        <v>0</v>
      </c>
      <c r="GJ66" s="40" t="s">
        <v>363</v>
      </c>
      <c r="GK66" s="40" t="s">
        <v>107</v>
      </c>
      <c r="GL66">
        <v>812200.00000000012</v>
      </c>
      <c r="GM66" s="37">
        <f t="shared" si="6"/>
        <v>186169.99999999744</v>
      </c>
      <c r="GN66">
        <v>835200</v>
      </c>
      <c r="GO66" s="37">
        <f t="shared" si="7"/>
        <v>236109.31999999657</v>
      </c>
      <c r="GQ66">
        <v>812200.00000000012</v>
      </c>
      <c r="GR66" s="37">
        <f t="shared" si="8"/>
        <v>186169.99999999744</v>
      </c>
    </row>
    <row r="67" spans="1:204" ht="15" x14ac:dyDescent="0.25">
      <c r="A67" s="60" t="s">
        <v>364</v>
      </c>
      <c r="B67" s="60" t="s">
        <v>365</v>
      </c>
      <c r="C67" s="73">
        <v>982627.81</v>
      </c>
      <c r="D67" s="73">
        <v>0</v>
      </c>
      <c r="E67" s="73">
        <v>0</v>
      </c>
      <c r="F67" s="73">
        <v>0</v>
      </c>
      <c r="G67" s="73">
        <v>77842.389999999985</v>
      </c>
      <c r="H67" s="73">
        <v>-2181.17</v>
      </c>
      <c r="I67" s="73">
        <v>358142.6599999998</v>
      </c>
      <c r="J67" s="73">
        <v>0</v>
      </c>
      <c r="K67" s="73">
        <v>0</v>
      </c>
      <c r="L67" s="73">
        <v>26826.189999999981</v>
      </c>
      <c r="M67" s="73">
        <v>0</v>
      </c>
      <c r="N67" s="73">
        <v>50063.909999999873</v>
      </c>
      <c r="O67" s="73">
        <v>0</v>
      </c>
      <c r="P67" s="73">
        <v>7438.3</v>
      </c>
      <c r="Q67" s="73">
        <v>92315.139999999912</v>
      </c>
      <c r="R67" s="73">
        <v>0</v>
      </c>
      <c r="S67" s="73">
        <v>41779.289999999994</v>
      </c>
      <c r="T67" s="73">
        <v>13662.130000000001</v>
      </c>
      <c r="U67" s="73">
        <v>865</v>
      </c>
      <c r="V67" s="73">
        <v>61008.299999999967</v>
      </c>
      <c r="W67" s="73">
        <v>56891.639999999905</v>
      </c>
      <c r="X67" s="73">
        <v>0</v>
      </c>
      <c r="Y67" s="73">
        <v>24553.329999999991</v>
      </c>
      <c r="Z67" s="73">
        <v>627.59</v>
      </c>
      <c r="AA67" s="73">
        <v>740</v>
      </c>
      <c r="AB67" s="73">
        <v>0</v>
      </c>
      <c r="AC67" s="73">
        <v>0</v>
      </c>
      <c r="AD67" s="73">
        <v>22342.959999999901</v>
      </c>
      <c r="AE67" s="73">
        <v>6418</v>
      </c>
      <c r="AF67" s="73">
        <v>0</v>
      </c>
      <c r="AG67" s="73">
        <v>3542.36</v>
      </c>
      <c r="AH67" s="73">
        <v>0</v>
      </c>
      <c r="AI67" s="73">
        <v>22045.72</v>
      </c>
      <c r="AJ67" s="73">
        <v>0</v>
      </c>
      <c r="AK67" s="73">
        <v>0</v>
      </c>
      <c r="AL67" s="73">
        <v>7669.1499999999896</v>
      </c>
      <c r="AM67" s="73">
        <v>2641.69</v>
      </c>
      <c r="AN67" s="73">
        <v>1234</v>
      </c>
      <c r="AO67" s="73">
        <v>20395.27</v>
      </c>
      <c r="AP67" s="73">
        <v>0</v>
      </c>
      <c r="AQ67" s="73">
        <v>0</v>
      </c>
      <c r="AR67" s="73">
        <v>0</v>
      </c>
      <c r="AS67" s="73">
        <v>18076.899999999991</v>
      </c>
      <c r="AT67" s="73">
        <v>-53172.76933483273</v>
      </c>
      <c r="AU67" s="73">
        <v>0</v>
      </c>
      <c r="AV67" s="73">
        <v>0</v>
      </c>
      <c r="AW67" s="73">
        <v>0</v>
      </c>
      <c r="AX67" s="73">
        <v>-4940</v>
      </c>
      <c r="AY67" s="74">
        <v>-433313.66066516616</v>
      </c>
      <c r="AZ67" s="73">
        <v>0</v>
      </c>
      <c r="BA67" s="73">
        <v>0</v>
      </c>
      <c r="BB67" s="73">
        <v>-2500</v>
      </c>
      <c r="BC67" s="73">
        <v>0</v>
      </c>
      <c r="BD67" s="73">
        <v>0</v>
      </c>
      <c r="BE67" s="73">
        <v>0</v>
      </c>
      <c r="BF67" s="73">
        <v>-42042.129999999903</v>
      </c>
      <c r="BG67" s="73">
        <v>0</v>
      </c>
      <c r="BH67" s="73">
        <v>0</v>
      </c>
      <c r="BI67" s="73">
        <v>0</v>
      </c>
      <c r="BJ67" s="73">
        <v>0</v>
      </c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60"/>
      <c r="BW67" s="60"/>
      <c r="BX67" s="59"/>
      <c r="BY67" s="59"/>
      <c r="BZ67" s="59"/>
      <c r="CA67" s="59"/>
      <c r="CB67" s="59"/>
      <c r="CC67" s="59"/>
      <c r="CD67" s="59"/>
      <c r="CE67" s="59"/>
      <c r="CF67" s="73">
        <v>0</v>
      </c>
      <c r="CG67" s="59"/>
      <c r="CH67" s="59"/>
      <c r="CI67" s="59"/>
      <c r="CJ67" s="59"/>
      <c r="CK67" s="59"/>
      <c r="CL67" s="59"/>
      <c r="CM67" s="59"/>
      <c r="CN67" s="59"/>
      <c r="CO67" s="59"/>
      <c r="CP67" s="75">
        <f t="shared" si="10"/>
        <v>1361600</v>
      </c>
      <c r="CQ67" s="59"/>
      <c r="CR67" s="59"/>
      <c r="CS67" s="59"/>
      <c r="CT67" s="59"/>
      <c r="CU67" s="59"/>
      <c r="CV67" s="59"/>
      <c r="CW67" s="59"/>
      <c r="CX67" s="59"/>
      <c r="CY67" s="59"/>
      <c r="CZ67" s="59"/>
      <c r="DA67" s="59"/>
      <c r="DB67" s="59"/>
      <c r="DC67" s="59"/>
      <c r="DD67" s="59"/>
      <c r="DE67" s="59"/>
      <c r="DF67" s="59"/>
      <c r="DG67" s="59"/>
      <c r="DH67" s="59"/>
      <c r="DI67" s="59"/>
      <c r="DJ67" s="59"/>
      <c r="DK67" s="78">
        <v>1010470</v>
      </c>
      <c r="DL67" s="78">
        <v>0</v>
      </c>
      <c r="DM67" s="78">
        <v>0</v>
      </c>
      <c r="DN67" s="78">
        <v>0</v>
      </c>
      <c r="DO67" s="78">
        <v>39669</v>
      </c>
      <c r="DP67" s="78">
        <v>0</v>
      </c>
      <c r="DQ67" s="78">
        <v>354760</v>
      </c>
      <c r="DR67" s="78">
        <v>0</v>
      </c>
      <c r="DS67" s="78">
        <v>0</v>
      </c>
      <c r="DT67" s="78">
        <v>24097</v>
      </c>
      <c r="DU67" s="78">
        <v>0</v>
      </c>
      <c r="DV67" s="78">
        <v>35767</v>
      </c>
      <c r="DW67" s="59">
        <v>0</v>
      </c>
      <c r="DX67" s="78">
        <v>0</v>
      </c>
      <c r="DY67" s="78">
        <v>58789</v>
      </c>
      <c r="DZ67" s="78">
        <v>8297</v>
      </c>
      <c r="EA67" s="78">
        <v>44639</v>
      </c>
      <c r="EB67" s="78">
        <v>12121</v>
      </c>
      <c r="EC67" s="78">
        <v>2983</v>
      </c>
      <c r="ED67" s="78">
        <v>61605</v>
      </c>
      <c r="EE67" s="78">
        <v>99013</v>
      </c>
      <c r="EF67" s="78">
        <v>0</v>
      </c>
      <c r="EG67" s="78">
        <v>86492</v>
      </c>
      <c r="EH67" s="78">
        <v>1337</v>
      </c>
      <c r="EI67" s="78">
        <v>1000</v>
      </c>
      <c r="EJ67" s="78">
        <v>0</v>
      </c>
      <c r="EK67" s="78">
        <v>0</v>
      </c>
      <c r="EL67" s="78">
        <v>25000</v>
      </c>
      <c r="EM67" s="78">
        <v>3000</v>
      </c>
      <c r="EN67" s="78">
        <v>0</v>
      </c>
      <c r="EO67" s="78">
        <v>2625</v>
      </c>
      <c r="EP67" s="105">
        <v>14337.650000005495</v>
      </c>
      <c r="EQ67" s="78">
        <v>23872</v>
      </c>
      <c r="ER67" s="59">
        <v>0</v>
      </c>
      <c r="ES67" s="78">
        <v>0</v>
      </c>
      <c r="ET67" s="78">
        <v>1500</v>
      </c>
      <c r="EU67" s="78">
        <v>1232</v>
      </c>
      <c r="EV67" s="78">
        <v>625</v>
      </c>
      <c r="EW67" s="78">
        <v>12360</v>
      </c>
      <c r="EX67" s="79">
        <v>0</v>
      </c>
      <c r="EY67" s="78">
        <v>0</v>
      </c>
      <c r="EZ67" s="78">
        <v>0</v>
      </c>
      <c r="FA67" s="78">
        <v>15210</v>
      </c>
      <c r="FB67" s="78">
        <v>-399432</v>
      </c>
      <c r="FC67" s="59">
        <v>0</v>
      </c>
      <c r="FD67" s="78">
        <v>0</v>
      </c>
      <c r="FE67" s="78">
        <v>0</v>
      </c>
      <c r="FF67" s="78">
        <v>-3000</v>
      </c>
      <c r="FG67" s="78">
        <v>0</v>
      </c>
      <c r="FH67" s="78">
        <v>0</v>
      </c>
      <c r="FI67" s="59">
        <v>0</v>
      </c>
      <c r="FJ67" s="78">
        <v>0</v>
      </c>
      <c r="FK67" s="59">
        <v>0</v>
      </c>
      <c r="FL67" s="59">
        <v>0</v>
      </c>
      <c r="FM67" s="78">
        <v>0</v>
      </c>
      <c r="FN67" s="59">
        <v>0</v>
      </c>
      <c r="FO67" s="78">
        <v>0</v>
      </c>
      <c r="FP67" s="78">
        <v>0</v>
      </c>
      <c r="FQ67" s="59">
        <v>0</v>
      </c>
      <c r="FR67" s="73">
        <v>-176768.65000000462</v>
      </c>
      <c r="FS67" s="73">
        <v>0</v>
      </c>
      <c r="FT67" s="73">
        <v>-176768.65000000462</v>
      </c>
      <c r="FU67" s="73">
        <v>0</v>
      </c>
      <c r="FV67" s="73">
        <f t="shared" si="2"/>
        <v>-134726.51999999999</v>
      </c>
      <c r="FW67" s="74">
        <v>0</v>
      </c>
      <c r="FX67" s="73">
        <v>-134726.51999999999</v>
      </c>
      <c r="FY67" s="73">
        <v>0</v>
      </c>
      <c r="FZ67" s="73">
        <v>0</v>
      </c>
      <c r="GA67" s="73">
        <v>0</v>
      </c>
      <c r="GB67" s="73">
        <v>0</v>
      </c>
      <c r="GC67" s="80">
        <v>1361600</v>
      </c>
      <c r="GD67" s="37">
        <f t="shared" si="3"/>
        <v>0</v>
      </c>
      <c r="GF67" s="50">
        <f t="shared" si="11"/>
        <v>1361600.0000000009</v>
      </c>
      <c r="GG67" s="80">
        <v>1361600</v>
      </c>
      <c r="GH67" s="37">
        <f t="shared" si="9"/>
        <v>1538368.6500000055</v>
      </c>
      <c r="GI67" s="37">
        <f t="shared" si="5"/>
        <v>0</v>
      </c>
      <c r="GJ67" s="40" t="s">
        <v>364</v>
      </c>
      <c r="GK67" s="40" t="s">
        <v>365</v>
      </c>
      <c r="GL67">
        <v>1263120.0000000005</v>
      </c>
      <c r="GM67" s="37">
        <f t="shared" si="6"/>
        <v>98480.000000000466</v>
      </c>
      <c r="GN67">
        <v>1308107</v>
      </c>
      <c r="GO67" s="37">
        <f t="shared" si="7"/>
        <v>230261.65000000549</v>
      </c>
      <c r="GQ67">
        <v>1263120.0000000002</v>
      </c>
      <c r="GR67" s="37">
        <f t="shared" si="8"/>
        <v>98480.000000000698</v>
      </c>
    </row>
    <row r="68" spans="1:204" ht="15" x14ac:dyDescent="0.25">
      <c r="A68" s="60" t="s">
        <v>366</v>
      </c>
      <c r="B68" s="60" t="s">
        <v>108</v>
      </c>
      <c r="C68" s="73">
        <v>918172.51999999804</v>
      </c>
      <c r="D68" s="73">
        <v>0</v>
      </c>
      <c r="E68" s="73">
        <v>0</v>
      </c>
      <c r="F68" s="73">
        <v>6807.25</v>
      </c>
      <c r="G68" s="73">
        <v>63788.769999999902</v>
      </c>
      <c r="H68" s="73">
        <v>128817.23999999987</v>
      </c>
      <c r="I68" s="73">
        <v>201789.1899999998</v>
      </c>
      <c r="J68" s="73">
        <v>0</v>
      </c>
      <c r="K68" s="73">
        <v>0</v>
      </c>
      <c r="L68" s="73">
        <v>20470.089999999993</v>
      </c>
      <c r="M68" s="73">
        <v>0</v>
      </c>
      <c r="N68" s="73">
        <v>53029.459999999977</v>
      </c>
      <c r="O68" s="73">
        <v>0</v>
      </c>
      <c r="P68" s="73">
        <v>31333.33</v>
      </c>
      <c r="Q68" s="73">
        <v>124359.2199999999</v>
      </c>
      <c r="R68" s="73">
        <v>0</v>
      </c>
      <c r="S68" s="73">
        <v>33570.389999999985</v>
      </c>
      <c r="T68" s="73">
        <v>30192.86</v>
      </c>
      <c r="U68" s="73">
        <v>2833.5999999999899</v>
      </c>
      <c r="V68" s="73">
        <v>48221.22</v>
      </c>
      <c r="W68" s="73">
        <v>44518.589999999902</v>
      </c>
      <c r="X68" s="73">
        <v>0</v>
      </c>
      <c r="Y68" s="73">
        <v>22632.229999999901</v>
      </c>
      <c r="Z68" s="73">
        <v>3624.6599999999899</v>
      </c>
      <c r="AA68" s="73">
        <v>0</v>
      </c>
      <c r="AB68" s="73">
        <v>0</v>
      </c>
      <c r="AC68" s="73">
        <v>1778.079999999999</v>
      </c>
      <c r="AD68" s="73">
        <v>29806.95</v>
      </c>
      <c r="AE68" s="73">
        <v>6005.5499999999902</v>
      </c>
      <c r="AF68" s="73">
        <v>0</v>
      </c>
      <c r="AG68" s="73">
        <v>3257.86</v>
      </c>
      <c r="AH68" s="73">
        <v>0</v>
      </c>
      <c r="AI68" s="73">
        <v>2636.7499999999991</v>
      </c>
      <c r="AJ68" s="73">
        <v>0</v>
      </c>
      <c r="AK68" s="73">
        <v>0</v>
      </c>
      <c r="AL68" s="73">
        <v>11252.34</v>
      </c>
      <c r="AM68" s="73">
        <v>1037.54</v>
      </c>
      <c r="AN68" s="73">
        <v>242</v>
      </c>
      <c r="AO68" s="73">
        <v>6938.9899999999898</v>
      </c>
      <c r="AP68" s="73">
        <v>0</v>
      </c>
      <c r="AQ68" s="73">
        <v>0</v>
      </c>
      <c r="AR68" s="73">
        <v>0</v>
      </c>
      <c r="AS68" s="73">
        <v>13057.739999999991</v>
      </c>
      <c r="AT68" s="73">
        <v>-73697.175998093328</v>
      </c>
      <c r="AU68" s="73">
        <v>0</v>
      </c>
      <c r="AV68" s="73">
        <v>-20506.869999999901</v>
      </c>
      <c r="AW68" s="73">
        <v>0</v>
      </c>
      <c r="AX68" s="73">
        <v>-9879.25</v>
      </c>
      <c r="AY68" s="74">
        <v>-340429.70400190668</v>
      </c>
      <c r="AZ68" s="73">
        <v>0</v>
      </c>
      <c r="BA68" s="73">
        <v>0</v>
      </c>
      <c r="BB68" s="73">
        <v>-138.16</v>
      </c>
      <c r="BC68" s="73">
        <v>0</v>
      </c>
      <c r="BD68" s="73">
        <v>0</v>
      </c>
      <c r="BE68" s="73">
        <v>0</v>
      </c>
      <c r="BF68" s="73">
        <v>-49813.26</v>
      </c>
      <c r="BG68" s="73">
        <v>0</v>
      </c>
      <c r="BH68" s="73">
        <v>0</v>
      </c>
      <c r="BI68" s="73">
        <v>0</v>
      </c>
      <c r="BJ68" s="73">
        <v>0</v>
      </c>
      <c r="BK68" s="59"/>
      <c r="BL68" s="59"/>
      <c r="BM68" s="59"/>
      <c r="BN68" s="59"/>
      <c r="BO68" s="59"/>
      <c r="BP68" s="59"/>
      <c r="BQ68" s="59"/>
      <c r="BR68" s="59"/>
      <c r="BS68" s="59"/>
      <c r="BT68" s="59"/>
      <c r="BU68" s="59"/>
      <c r="BV68" s="60"/>
      <c r="BW68" s="60"/>
      <c r="BX68" s="59"/>
      <c r="BY68" s="59"/>
      <c r="BZ68" s="59"/>
      <c r="CA68" s="59"/>
      <c r="CB68" s="59"/>
      <c r="CC68" s="59"/>
      <c r="CD68" s="59"/>
      <c r="CE68" s="59"/>
      <c r="CF68" s="73">
        <v>0</v>
      </c>
      <c r="CG68" s="59"/>
      <c r="CH68" s="59"/>
      <c r="CI68" s="59"/>
      <c r="CJ68" s="59"/>
      <c r="CK68" s="59"/>
      <c r="CL68" s="59"/>
      <c r="CM68" s="59"/>
      <c r="CN68" s="59"/>
      <c r="CO68" s="59"/>
      <c r="CP68" s="75">
        <f t="shared" si="10"/>
        <v>1315710</v>
      </c>
      <c r="CQ68" s="59"/>
      <c r="CR68" s="59"/>
      <c r="CS68" s="59"/>
      <c r="CT68" s="59"/>
      <c r="CU68" s="59"/>
      <c r="CV68" s="59"/>
      <c r="CW68" s="59"/>
      <c r="CX68" s="59"/>
      <c r="CY68" s="59"/>
      <c r="CZ68" s="59"/>
      <c r="DA68" s="59"/>
      <c r="DB68" s="59"/>
      <c r="DC68" s="59"/>
      <c r="DD68" s="59"/>
      <c r="DE68" s="59"/>
      <c r="DF68" s="59"/>
      <c r="DG68" s="59"/>
      <c r="DH68" s="59"/>
      <c r="DI68" s="59"/>
      <c r="DJ68" s="59"/>
      <c r="DK68" s="78">
        <v>922613</v>
      </c>
      <c r="DL68" s="78">
        <v>0</v>
      </c>
      <c r="DM68" s="78">
        <v>0</v>
      </c>
      <c r="DN68" s="78">
        <v>7600</v>
      </c>
      <c r="DO68" s="78">
        <v>30945</v>
      </c>
      <c r="DP68" s="78">
        <v>126321</v>
      </c>
      <c r="DQ68" s="78">
        <v>197946</v>
      </c>
      <c r="DR68" s="78">
        <v>0</v>
      </c>
      <c r="DS68" s="78">
        <v>0</v>
      </c>
      <c r="DT68" s="78">
        <v>18808</v>
      </c>
      <c r="DU68" s="78">
        <v>0</v>
      </c>
      <c r="DV68" s="78">
        <v>56061</v>
      </c>
      <c r="DW68" s="59">
        <v>0</v>
      </c>
      <c r="DX68" s="78">
        <v>26212</v>
      </c>
      <c r="DY68" s="78">
        <v>106680</v>
      </c>
      <c r="DZ68" s="78">
        <v>0</v>
      </c>
      <c r="EA68" s="78">
        <v>32864</v>
      </c>
      <c r="EB68" s="78">
        <v>33856</v>
      </c>
      <c r="EC68" s="78">
        <v>2720</v>
      </c>
      <c r="ED68" s="78">
        <v>52690</v>
      </c>
      <c r="EE68" s="78">
        <v>56615</v>
      </c>
      <c r="EF68" s="78">
        <v>0</v>
      </c>
      <c r="EG68" s="78">
        <v>20717</v>
      </c>
      <c r="EH68" s="78">
        <v>3328</v>
      </c>
      <c r="EI68" s="78">
        <v>0</v>
      </c>
      <c r="EJ68" s="78">
        <v>0</v>
      </c>
      <c r="EK68" s="78">
        <v>300</v>
      </c>
      <c r="EL68" s="78">
        <v>15000</v>
      </c>
      <c r="EM68" s="78">
        <v>3800</v>
      </c>
      <c r="EN68" s="78">
        <v>0</v>
      </c>
      <c r="EO68" s="78">
        <v>2500</v>
      </c>
      <c r="EP68" s="105">
        <v>33923.690000001108</v>
      </c>
      <c r="EQ68" s="78">
        <v>2550</v>
      </c>
      <c r="ER68" s="59">
        <v>0</v>
      </c>
      <c r="ES68" s="78">
        <v>0</v>
      </c>
      <c r="ET68" s="78">
        <v>2500</v>
      </c>
      <c r="EU68" s="78">
        <v>1080</v>
      </c>
      <c r="EV68" s="78">
        <v>200</v>
      </c>
      <c r="EW68" s="78">
        <v>8022</v>
      </c>
      <c r="EX68" s="79">
        <v>0</v>
      </c>
      <c r="EY68" s="78">
        <v>0</v>
      </c>
      <c r="EZ68" s="78">
        <v>0</v>
      </c>
      <c r="FA68" s="78">
        <v>13639</v>
      </c>
      <c r="FB68" s="78">
        <v>-324853</v>
      </c>
      <c r="FC68" s="59">
        <v>0</v>
      </c>
      <c r="FD68" s="78">
        <v>-5000</v>
      </c>
      <c r="FE68" s="78">
        <v>0</v>
      </c>
      <c r="FF68" s="78">
        <v>0</v>
      </c>
      <c r="FG68" s="78">
        <v>0</v>
      </c>
      <c r="FH68" s="78">
        <v>0</v>
      </c>
      <c r="FI68" s="59">
        <v>0</v>
      </c>
      <c r="FJ68" s="78">
        <v>0</v>
      </c>
      <c r="FK68" s="59">
        <v>0</v>
      </c>
      <c r="FL68" s="59">
        <v>0</v>
      </c>
      <c r="FM68" s="78">
        <v>0</v>
      </c>
      <c r="FN68" s="59">
        <v>0</v>
      </c>
      <c r="FO68" s="78">
        <v>0</v>
      </c>
      <c r="FP68" s="78">
        <v>0</v>
      </c>
      <c r="FQ68" s="59">
        <v>0</v>
      </c>
      <c r="FR68" s="73">
        <v>-133927.69000000288</v>
      </c>
      <c r="FS68" s="73">
        <v>0</v>
      </c>
      <c r="FT68" s="73">
        <v>-133927.69000000288</v>
      </c>
      <c r="FU68" s="73">
        <v>0</v>
      </c>
      <c r="FV68" s="73">
        <f t="shared" si="2"/>
        <v>-84114.43</v>
      </c>
      <c r="FW68" s="74">
        <v>0</v>
      </c>
      <c r="FX68" s="73">
        <v>-84114.43</v>
      </c>
      <c r="FY68" s="73">
        <v>0</v>
      </c>
      <c r="FZ68" s="73">
        <v>0</v>
      </c>
      <c r="GA68" s="73">
        <v>0</v>
      </c>
      <c r="GB68" s="73">
        <v>0</v>
      </c>
      <c r="GC68" s="80">
        <v>1315710</v>
      </c>
      <c r="GD68" s="37">
        <f t="shared" si="3"/>
        <v>0</v>
      </c>
      <c r="GF68" s="50">
        <f t="shared" si="11"/>
        <v>1315709.9999999981</v>
      </c>
      <c r="GG68" s="80">
        <v>1315710</v>
      </c>
      <c r="GH68" s="37">
        <f t="shared" si="9"/>
        <v>1449637.6900000011</v>
      </c>
      <c r="GI68" s="37">
        <f t="shared" si="5"/>
        <v>0</v>
      </c>
      <c r="GJ68" s="40" t="s">
        <v>366</v>
      </c>
      <c r="GK68" s="40" t="s">
        <v>108</v>
      </c>
      <c r="GL68">
        <v>1122490.0000000005</v>
      </c>
      <c r="GM68" s="37">
        <f t="shared" si="6"/>
        <v>193219.99999999767</v>
      </c>
      <c r="GN68">
        <v>1223489</v>
      </c>
      <c r="GO68" s="37">
        <f t="shared" si="7"/>
        <v>226148.69000000111</v>
      </c>
      <c r="GQ68">
        <v>1122489.9999999995</v>
      </c>
      <c r="GR68" s="37">
        <f t="shared" si="8"/>
        <v>193219.9999999986</v>
      </c>
    </row>
    <row r="69" spans="1:204" ht="15" x14ac:dyDescent="0.25">
      <c r="A69" s="60" t="s">
        <v>367</v>
      </c>
      <c r="B69" s="60" t="s">
        <v>109</v>
      </c>
      <c r="C69" s="73">
        <v>664706.74</v>
      </c>
      <c r="D69" s="73">
        <v>0</v>
      </c>
      <c r="E69" s="73">
        <v>0</v>
      </c>
      <c r="F69" s="73">
        <v>0</v>
      </c>
      <c r="G69" s="73">
        <v>21595.729999999901</v>
      </c>
      <c r="H69" s="73">
        <v>0</v>
      </c>
      <c r="I69" s="73">
        <v>163147.459999999</v>
      </c>
      <c r="J69" s="73">
        <v>0</v>
      </c>
      <c r="K69" s="73">
        <v>0</v>
      </c>
      <c r="L69" s="73">
        <v>17249.05</v>
      </c>
      <c r="M69" s="73">
        <v>0</v>
      </c>
      <c r="N69" s="73">
        <v>36992.469999999987</v>
      </c>
      <c r="O69" s="73">
        <v>0</v>
      </c>
      <c r="P69" s="73">
        <v>21066.639999999999</v>
      </c>
      <c r="Q69" s="73">
        <v>22840.499999999898</v>
      </c>
      <c r="R69" s="73">
        <v>0</v>
      </c>
      <c r="S69" s="73">
        <v>16980.8</v>
      </c>
      <c r="T69" s="73">
        <v>12488.519999999999</v>
      </c>
      <c r="U69" s="73">
        <v>0</v>
      </c>
      <c r="V69" s="73">
        <v>39819.059999999983</v>
      </c>
      <c r="W69" s="73">
        <v>33277.929999999898</v>
      </c>
      <c r="X69" s="73">
        <v>0</v>
      </c>
      <c r="Y69" s="73">
        <v>21585.909999999989</v>
      </c>
      <c r="Z69" s="73">
        <v>1697.3699999999899</v>
      </c>
      <c r="AA69" s="73">
        <v>0</v>
      </c>
      <c r="AB69" s="73">
        <v>0</v>
      </c>
      <c r="AC69" s="73">
        <v>0</v>
      </c>
      <c r="AD69" s="73">
        <v>8050.14</v>
      </c>
      <c r="AE69" s="73">
        <v>2731.13</v>
      </c>
      <c r="AF69" s="73">
        <v>0</v>
      </c>
      <c r="AG69" s="73">
        <v>1409.22</v>
      </c>
      <c r="AH69" s="73">
        <v>0</v>
      </c>
      <c r="AI69" s="73">
        <v>5775.32</v>
      </c>
      <c r="AJ69" s="73">
        <v>0</v>
      </c>
      <c r="AK69" s="73">
        <v>0</v>
      </c>
      <c r="AL69" s="73">
        <v>8370.92</v>
      </c>
      <c r="AM69" s="73">
        <v>0</v>
      </c>
      <c r="AN69" s="73">
        <v>4961.0299999999888</v>
      </c>
      <c r="AO69" s="73">
        <v>7868.5299999999897</v>
      </c>
      <c r="AP69" s="73">
        <v>0</v>
      </c>
      <c r="AQ69" s="73">
        <v>65</v>
      </c>
      <c r="AR69" s="73">
        <v>0</v>
      </c>
      <c r="AS69" s="73">
        <v>12438.42</v>
      </c>
      <c r="AT69" s="73">
        <v>-15520.521141234349</v>
      </c>
      <c r="AU69" s="73">
        <v>0</v>
      </c>
      <c r="AV69" s="73">
        <v>-27298.61</v>
      </c>
      <c r="AW69" s="73">
        <v>0</v>
      </c>
      <c r="AX69" s="73">
        <v>-1155</v>
      </c>
      <c r="AY69" s="74">
        <v>-194378.25885876463</v>
      </c>
      <c r="AZ69" s="73">
        <v>0</v>
      </c>
      <c r="BA69" s="73">
        <v>0</v>
      </c>
      <c r="BB69" s="73">
        <v>-1250</v>
      </c>
      <c r="BC69" s="73">
        <v>0</v>
      </c>
      <c r="BD69" s="73">
        <v>0</v>
      </c>
      <c r="BE69" s="73">
        <v>0</v>
      </c>
      <c r="BF69" s="73">
        <v>-38695.5</v>
      </c>
      <c r="BG69" s="73">
        <v>0</v>
      </c>
      <c r="BH69" s="73">
        <v>0</v>
      </c>
      <c r="BI69" s="73">
        <v>0</v>
      </c>
      <c r="BJ69" s="73">
        <v>0</v>
      </c>
      <c r="BK69" s="59"/>
      <c r="BL69" s="59"/>
      <c r="BM69" s="59"/>
      <c r="BN69" s="59"/>
      <c r="BO69" s="59"/>
      <c r="BP69" s="59"/>
      <c r="BQ69" s="59"/>
      <c r="BR69" s="59"/>
      <c r="BS69" s="59"/>
      <c r="BT69" s="59"/>
      <c r="BU69" s="59"/>
      <c r="BV69" s="60"/>
      <c r="BW69" s="60"/>
      <c r="BX69" s="59"/>
      <c r="BY69" s="59"/>
      <c r="BZ69" s="59"/>
      <c r="CA69" s="59"/>
      <c r="CB69" s="59"/>
      <c r="CC69" s="59"/>
      <c r="CD69" s="59"/>
      <c r="CE69" s="59"/>
      <c r="CF69" s="73">
        <v>0</v>
      </c>
      <c r="CG69" s="59"/>
      <c r="CH69" s="59"/>
      <c r="CI69" s="59"/>
      <c r="CJ69" s="59"/>
      <c r="CK69" s="59"/>
      <c r="CL69" s="59"/>
      <c r="CM69" s="59"/>
      <c r="CN69" s="59"/>
      <c r="CO69" s="59"/>
      <c r="CP69" s="75">
        <f t="shared" si="10"/>
        <v>846820</v>
      </c>
      <c r="CQ69" s="59"/>
      <c r="CR69" s="59"/>
      <c r="CS69" s="59"/>
      <c r="CT69" s="59"/>
      <c r="CU69" s="59"/>
      <c r="CV69" s="59"/>
      <c r="CW69" s="59"/>
      <c r="CX69" s="59"/>
      <c r="CY69" s="59"/>
      <c r="CZ69" s="59"/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78">
        <v>643683</v>
      </c>
      <c r="DL69" s="78">
        <v>0</v>
      </c>
      <c r="DM69" s="78">
        <v>0</v>
      </c>
      <c r="DN69" s="78">
        <v>0</v>
      </c>
      <c r="DO69" s="78">
        <v>21265</v>
      </c>
      <c r="DP69" s="78">
        <v>0</v>
      </c>
      <c r="DQ69" s="78">
        <v>145578</v>
      </c>
      <c r="DR69" s="78">
        <v>0</v>
      </c>
      <c r="DS69" s="78">
        <v>0</v>
      </c>
      <c r="DT69" s="78">
        <v>15746</v>
      </c>
      <c r="DU69" s="78">
        <v>0</v>
      </c>
      <c r="DV69" s="78">
        <v>33645</v>
      </c>
      <c r="DW69" s="59">
        <v>0</v>
      </c>
      <c r="DX69" s="78">
        <v>5537</v>
      </c>
      <c r="DY69" s="78">
        <v>9150</v>
      </c>
      <c r="DZ69" s="78">
        <v>0</v>
      </c>
      <c r="EA69" s="78">
        <v>26485</v>
      </c>
      <c r="EB69" s="78">
        <v>12024</v>
      </c>
      <c r="EC69" s="78">
        <v>0</v>
      </c>
      <c r="ED69" s="78">
        <v>40983</v>
      </c>
      <c r="EE69" s="78">
        <v>48722</v>
      </c>
      <c r="EF69" s="78">
        <v>0</v>
      </c>
      <c r="EG69" s="78">
        <v>13494</v>
      </c>
      <c r="EH69" s="78">
        <v>2553</v>
      </c>
      <c r="EI69" s="78">
        <v>0</v>
      </c>
      <c r="EJ69" s="78">
        <v>0</v>
      </c>
      <c r="EK69" s="78">
        <v>0</v>
      </c>
      <c r="EL69" s="78">
        <v>7500</v>
      </c>
      <c r="EM69" s="78">
        <v>2728</v>
      </c>
      <c r="EN69" s="78">
        <v>0</v>
      </c>
      <c r="EO69" s="78">
        <v>2379</v>
      </c>
      <c r="EP69" s="105">
        <v>-2.1199999995296821</v>
      </c>
      <c r="EQ69" s="78">
        <v>4441</v>
      </c>
      <c r="ER69" s="59">
        <v>0</v>
      </c>
      <c r="ES69" s="78">
        <v>0</v>
      </c>
      <c r="ET69" s="78">
        <v>1275</v>
      </c>
      <c r="EU69" s="78">
        <v>1320</v>
      </c>
      <c r="EV69" s="78">
        <v>487</v>
      </c>
      <c r="EW69" s="78">
        <v>7687</v>
      </c>
      <c r="EX69" s="79">
        <v>0</v>
      </c>
      <c r="EY69" s="78">
        <v>0</v>
      </c>
      <c r="EZ69" s="78">
        <v>0</v>
      </c>
      <c r="FA69" s="78">
        <v>12951</v>
      </c>
      <c r="FB69" s="78">
        <v>-193381</v>
      </c>
      <c r="FC69" s="59">
        <v>0</v>
      </c>
      <c r="FD69" s="78">
        <v>0</v>
      </c>
      <c r="FE69" s="78">
        <v>0</v>
      </c>
      <c r="FF69" s="78">
        <v>0</v>
      </c>
      <c r="FG69" s="78">
        <v>0</v>
      </c>
      <c r="FH69" s="78">
        <v>0</v>
      </c>
      <c r="FI69" s="59">
        <v>0</v>
      </c>
      <c r="FJ69" s="78">
        <v>0</v>
      </c>
      <c r="FK69" s="59">
        <v>0</v>
      </c>
      <c r="FL69" s="59">
        <v>0</v>
      </c>
      <c r="FM69" s="78">
        <v>0</v>
      </c>
      <c r="FN69" s="59">
        <v>0</v>
      </c>
      <c r="FO69" s="78">
        <v>0</v>
      </c>
      <c r="FP69" s="78">
        <v>0</v>
      </c>
      <c r="FQ69" s="59">
        <v>0</v>
      </c>
      <c r="FR69" s="73">
        <v>-19429.880000001343</v>
      </c>
      <c r="FS69" s="73">
        <v>0</v>
      </c>
      <c r="FT69" s="73">
        <v>-19429.880000001343</v>
      </c>
      <c r="FU69" s="73">
        <v>0</v>
      </c>
      <c r="FV69" s="73">
        <f t="shared" si="2"/>
        <v>19265.62</v>
      </c>
      <c r="FW69" s="74">
        <v>0</v>
      </c>
      <c r="FX69" s="73">
        <v>19265.62</v>
      </c>
      <c r="FY69" s="73">
        <v>0</v>
      </c>
      <c r="FZ69" s="73">
        <v>0</v>
      </c>
      <c r="GA69" s="73">
        <v>0</v>
      </c>
      <c r="GB69" s="73">
        <v>0</v>
      </c>
      <c r="GC69" s="80">
        <v>846820</v>
      </c>
      <c r="GD69" s="37">
        <f t="shared" si="3"/>
        <v>0</v>
      </c>
      <c r="GF69" s="50">
        <f t="shared" si="11"/>
        <v>846819.99999999919</v>
      </c>
      <c r="GG69" s="80">
        <v>846820</v>
      </c>
      <c r="GH69" s="37">
        <f t="shared" si="9"/>
        <v>866249.88000000035</v>
      </c>
      <c r="GI69" s="37">
        <f t="shared" si="5"/>
        <v>0</v>
      </c>
      <c r="GJ69" s="40" t="s">
        <v>367</v>
      </c>
      <c r="GK69" s="40" t="s">
        <v>109</v>
      </c>
      <c r="GL69">
        <v>666959.99999999965</v>
      </c>
      <c r="GM69" s="37">
        <f t="shared" si="6"/>
        <v>179859.99999999953</v>
      </c>
      <c r="GN69">
        <v>675795</v>
      </c>
      <c r="GO69" s="37">
        <f t="shared" si="7"/>
        <v>190454.88000000035</v>
      </c>
      <c r="GQ69">
        <v>666959.99999999988</v>
      </c>
      <c r="GR69" s="37">
        <f t="shared" si="8"/>
        <v>179859.9999999993</v>
      </c>
    </row>
    <row r="70" spans="1:204" ht="15" x14ac:dyDescent="0.25">
      <c r="A70" s="60" t="s">
        <v>368</v>
      </c>
      <c r="B70" s="60" t="s">
        <v>110</v>
      </c>
      <c r="C70" s="73">
        <v>638214.13999999897</v>
      </c>
      <c r="D70" s="73">
        <v>0</v>
      </c>
      <c r="E70" s="73">
        <v>0</v>
      </c>
      <c r="F70" s="73">
        <v>0</v>
      </c>
      <c r="G70" s="73">
        <v>54794.899999999994</v>
      </c>
      <c r="H70" s="73">
        <v>114125.92999999989</v>
      </c>
      <c r="I70" s="73">
        <v>193757.77000000002</v>
      </c>
      <c r="J70" s="73">
        <v>0</v>
      </c>
      <c r="K70" s="73">
        <v>0</v>
      </c>
      <c r="L70" s="73">
        <v>8285.9799999999905</v>
      </c>
      <c r="M70" s="73">
        <v>0</v>
      </c>
      <c r="N70" s="73">
        <v>36478.74</v>
      </c>
      <c r="O70" s="73">
        <v>0</v>
      </c>
      <c r="P70" s="73">
        <v>4972.3100000000004</v>
      </c>
      <c r="Q70" s="73">
        <v>91118.610000000015</v>
      </c>
      <c r="R70" s="73">
        <v>0</v>
      </c>
      <c r="S70" s="73">
        <v>38407.709999999992</v>
      </c>
      <c r="T70" s="73">
        <v>5726.13</v>
      </c>
      <c r="U70" s="73">
        <v>0</v>
      </c>
      <c r="V70" s="73">
        <v>43822.669999999896</v>
      </c>
      <c r="W70" s="73">
        <v>32312.5</v>
      </c>
      <c r="X70" s="73">
        <v>0</v>
      </c>
      <c r="Y70" s="73">
        <v>13890.569999999989</v>
      </c>
      <c r="Z70" s="73">
        <v>2736.77</v>
      </c>
      <c r="AA70" s="73">
        <v>165</v>
      </c>
      <c r="AB70" s="73">
        <v>15.7899999999999</v>
      </c>
      <c r="AC70" s="73">
        <v>0</v>
      </c>
      <c r="AD70" s="73">
        <v>29050.1899999999</v>
      </c>
      <c r="AE70" s="73">
        <v>2787.1600000000003</v>
      </c>
      <c r="AF70" s="73">
        <v>0</v>
      </c>
      <c r="AG70" s="73">
        <v>807.36</v>
      </c>
      <c r="AH70" s="73">
        <v>0</v>
      </c>
      <c r="AI70" s="73">
        <v>4160.16</v>
      </c>
      <c r="AJ70" s="73">
        <v>0</v>
      </c>
      <c r="AK70" s="73">
        <v>0</v>
      </c>
      <c r="AL70" s="73">
        <v>2259.5</v>
      </c>
      <c r="AM70" s="73">
        <v>1567.18</v>
      </c>
      <c r="AN70" s="73">
        <v>21683.009999999987</v>
      </c>
      <c r="AO70" s="73">
        <v>9549.6299999999901</v>
      </c>
      <c r="AP70" s="73">
        <v>0</v>
      </c>
      <c r="AQ70" s="73">
        <v>0</v>
      </c>
      <c r="AR70" s="73">
        <v>0</v>
      </c>
      <c r="AS70" s="73">
        <v>12728.880000000001</v>
      </c>
      <c r="AT70" s="73">
        <v>-43501.7481621388</v>
      </c>
      <c r="AU70" s="73">
        <v>0</v>
      </c>
      <c r="AV70" s="73">
        <v>0</v>
      </c>
      <c r="AW70" s="73">
        <v>-7955.1999999999898</v>
      </c>
      <c r="AX70" s="73">
        <v>-40168.47</v>
      </c>
      <c r="AY70" s="74">
        <v>-276773.03183786006</v>
      </c>
      <c r="AZ70" s="73">
        <v>0</v>
      </c>
      <c r="BA70" s="73">
        <v>0</v>
      </c>
      <c r="BB70" s="73">
        <v>-2500</v>
      </c>
      <c r="BC70" s="73">
        <v>0</v>
      </c>
      <c r="BD70" s="73">
        <v>0</v>
      </c>
      <c r="BE70" s="73">
        <v>0</v>
      </c>
      <c r="BF70" s="73">
        <v>469.86</v>
      </c>
      <c r="BG70" s="73">
        <v>0</v>
      </c>
      <c r="BH70" s="73">
        <v>0</v>
      </c>
      <c r="BI70" s="73">
        <v>0</v>
      </c>
      <c r="BJ70" s="73">
        <v>0</v>
      </c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60"/>
      <c r="BW70" s="60"/>
      <c r="BX70" s="59"/>
      <c r="BY70" s="59"/>
      <c r="BZ70" s="59"/>
      <c r="CA70" s="59"/>
      <c r="CB70" s="59"/>
      <c r="CC70" s="59"/>
      <c r="CD70" s="59"/>
      <c r="CE70" s="59"/>
      <c r="CF70" s="73">
        <v>0</v>
      </c>
      <c r="CG70" s="59"/>
      <c r="CH70" s="59"/>
      <c r="CI70" s="59"/>
      <c r="CJ70" s="59"/>
      <c r="CK70" s="59"/>
      <c r="CL70" s="59"/>
      <c r="CM70" s="59"/>
      <c r="CN70" s="59"/>
      <c r="CO70" s="59"/>
      <c r="CP70" s="75">
        <f t="shared" si="10"/>
        <v>992990</v>
      </c>
      <c r="CQ70" s="59"/>
      <c r="CR70" s="59"/>
      <c r="CS70" s="59"/>
      <c r="CT70" s="59"/>
      <c r="CU70" s="59"/>
      <c r="CV70" s="59"/>
      <c r="CW70" s="59"/>
      <c r="CX70" s="59"/>
      <c r="CY70" s="59"/>
      <c r="CZ70" s="59"/>
      <c r="DA70" s="59"/>
      <c r="DB70" s="59"/>
      <c r="DC70" s="59"/>
      <c r="DD70" s="59"/>
      <c r="DE70" s="59"/>
      <c r="DF70" s="59"/>
      <c r="DG70" s="59"/>
      <c r="DH70" s="59"/>
      <c r="DI70" s="59"/>
      <c r="DJ70" s="59"/>
      <c r="DK70" s="78">
        <v>633616</v>
      </c>
      <c r="DL70" s="78">
        <v>0</v>
      </c>
      <c r="DM70" s="78">
        <v>0</v>
      </c>
      <c r="DN70" s="78">
        <v>0</v>
      </c>
      <c r="DO70" s="78">
        <v>21616</v>
      </c>
      <c r="DP70" s="78">
        <v>100885</v>
      </c>
      <c r="DQ70" s="78">
        <v>225806</v>
      </c>
      <c r="DR70" s="78">
        <v>0</v>
      </c>
      <c r="DS70" s="78">
        <v>0</v>
      </c>
      <c r="DT70" s="78">
        <v>3847</v>
      </c>
      <c r="DU70" s="78">
        <v>0</v>
      </c>
      <c r="DV70" s="78">
        <v>38028</v>
      </c>
      <c r="DW70" s="59">
        <v>0</v>
      </c>
      <c r="DX70" s="78">
        <v>5034</v>
      </c>
      <c r="DY70" s="78">
        <v>15100</v>
      </c>
      <c r="DZ70" s="78">
        <v>0</v>
      </c>
      <c r="EA70" s="78">
        <v>38068</v>
      </c>
      <c r="EB70" s="78">
        <v>9525</v>
      </c>
      <c r="EC70" s="78">
        <v>0</v>
      </c>
      <c r="ED70" s="78">
        <v>36736</v>
      </c>
      <c r="EE70" s="78">
        <v>36071</v>
      </c>
      <c r="EF70" s="78">
        <v>0</v>
      </c>
      <c r="EG70" s="78">
        <v>11743</v>
      </c>
      <c r="EH70" s="78">
        <v>2246</v>
      </c>
      <c r="EI70" s="78">
        <v>0</v>
      </c>
      <c r="EJ70" s="78">
        <v>0</v>
      </c>
      <c r="EK70" s="78">
        <v>0</v>
      </c>
      <c r="EL70" s="78">
        <v>18000</v>
      </c>
      <c r="EM70" s="78">
        <v>116</v>
      </c>
      <c r="EN70" s="78">
        <v>0</v>
      </c>
      <c r="EO70" s="78">
        <v>0</v>
      </c>
      <c r="EP70" s="105">
        <v>-46098.760000000941</v>
      </c>
      <c r="EQ70" s="78">
        <v>5757</v>
      </c>
      <c r="ER70" s="59">
        <v>0</v>
      </c>
      <c r="ES70" s="78">
        <v>0</v>
      </c>
      <c r="ET70" s="78">
        <v>0</v>
      </c>
      <c r="EU70" s="78">
        <v>5447</v>
      </c>
      <c r="EV70" s="78">
        <v>18788</v>
      </c>
      <c r="EW70" s="78">
        <v>9975</v>
      </c>
      <c r="EX70" s="79">
        <v>0</v>
      </c>
      <c r="EY70" s="78">
        <v>0</v>
      </c>
      <c r="EZ70" s="78">
        <v>0</v>
      </c>
      <c r="FA70" s="78">
        <v>13888</v>
      </c>
      <c r="FB70" s="78">
        <v>-231564</v>
      </c>
      <c r="FC70" s="59">
        <v>0</v>
      </c>
      <c r="FD70" s="78">
        <v>0</v>
      </c>
      <c r="FE70" s="78">
        <v>-7175</v>
      </c>
      <c r="FF70" s="78">
        <v>0</v>
      </c>
      <c r="FG70" s="78">
        <v>0</v>
      </c>
      <c r="FH70" s="78">
        <v>0</v>
      </c>
      <c r="FI70" s="59">
        <v>0</v>
      </c>
      <c r="FJ70" s="78">
        <v>0</v>
      </c>
      <c r="FK70" s="59">
        <v>0</v>
      </c>
      <c r="FL70" s="59">
        <v>0</v>
      </c>
      <c r="FM70" s="78">
        <v>0</v>
      </c>
      <c r="FN70" s="59">
        <v>0</v>
      </c>
      <c r="FO70" s="78">
        <v>0</v>
      </c>
      <c r="FP70" s="78">
        <v>0</v>
      </c>
      <c r="FQ70" s="59">
        <v>0</v>
      </c>
      <c r="FR70" s="73">
        <v>27535.760000000591</v>
      </c>
      <c r="FS70" s="73">
        <v>0</v>
      </c>
      <c r="FT70" s="73">
        <v>27535.760000000591</v>
      </c>
      <c r="FU70" s="73">
        <v>0</v>
      </c>
      <c r="FV70" s="73">
        <f>+FW70+FX70</f>
        <v>27065.899999999998</v>
      </c>
      <c r="FW70" s="74">
        <v>0</v>
      </c>
      <c r="FX70" s="73">
        <v>27065.899999999998</v>
      </c>
      <c r="FY70" s="73">
        <v>0</v>
      </c>
      <c r="FZ70" s="73">
        <v>0</v>
      </c>
      <c r="GA70" s="73">
        <v>0</v>
      </c>
      <c r="GB70" s="73">
        <v>0</v>
      </c>
      <c r="GC70" s="80">
        <v>992990</v>
      </c>
      <c r="GD70" s="37">
        <f t="shared" si="3"/>
        <v>0</v>
      </c>
      <c r="GF70" s="50">
        <f t="shared" si="11"/>
        <v>992989.99999999965</v>
      </c>
      <c r="GG70" s="80">
        <v>992990</v>
      </c>
      <c r="GH70" s="37">
        <f t="shared" si="9"/>
        <v>965454.23999999906</v>
      </c>
      <c r="GI70" s="37">
        <f t="shared" si="5"/>
        <v>0</v>
      </c>
      <c r="GJ70" s="40" t="s">
        <v>368</v>
      </c>
      <c r="GK70" s="40" t="s">
        <v>110</v>
      </c>
      <c r="GL70">
        <v>833669.99999999977</v>
      </c>
      <c r="GM70" s="37">
        <f t="shared" si="6"/>
        <v>159319.99999999988</v>
      </c>
      <c r="GN70">
        <v>882405</v>
      </c>
      <c r="GO70" s="37">
        <f t="shared" si="7"/>
        <v>83049.239999999059</v>
      </c>
      <c r="GQ70">
        <v>833670</v>
      </c>
      <c r="GR70" s="37">
        <f t="shared" si="8"/>
        <v>159319.99999999965</v>
      </c>
      <c r="GU70">
        <f>-56403.85+83939.61</f>
        <v>27535.760000000002</v>
      </c>
      <c r="GV70" s="104" t="e">
        <f>+#REF!-GU70</f>
        <v>#REF!</v>
      </c>
    </row>
    <row r="71" spans="1:204" ht="15" x14ac:dyDescent="0.25">
      <c r="A71" s="60" t="s">
        <v>369</v>
      </c>
      <c r="B71" s="60" t="s">
        <v>111</v>
      </c>
      <c r="C71" s="73">
        <v>706416.98999999894</v>
      </c>
      <c r="D71" s="73">
        <v>0</v>
      </c>
      <c r="E71" s="73">
        <v>0</v>
      </c>
      <c r="F71" s="73">
        <v>0</v>
      </c>
      <c r="G71" s="73">
        <v>66547.709999999875</v>
      </c>
      <c r="H71" s="73">
        <v>113380.40000000001</v>
      </c>
      <c r="I71" s="73">
        <v>219736.21000000002</v>
      </c>
      <c r="J71" s="73">
        <v>0</v>
      </c>
      <c r="K71" s="73">
        <v>0</v>
      </c>
      <c r="L71" s="73">
        <v>4424.3799999999901</v>
      </c>
      <c r="M71" s="73">
        <v>0</v>
      </c>
      <c r="N71" s="73">
        <v>21274.839999999986</v>
      </c>
      <c r="O71" s="73">
        <v>0</v>
      </c>
      <c r="P71" s="73">
        <v>8965.19</v>
      </c>
      <c r="Q71" s="73">
        <v>138522.23999999999</v>
      </c>
      <c r="R71" s="73">
        <v>0</v>
      </c>
      <c r="S71" s="73">
        <v>24591.749999999891</v>
      </c>
      <c r="T71" s="73">
        <v>6749.7299999999905</v>
      </c>
      <c r="U71" s="73">
        <v>2574.29</v>
      </c>
      <c r="V71" s="73">
        <v>38147.649999999987</v>
      </c>
      <c r="W71" s="73">
        <v>40541.870000000003</v>
      </c>
      <c r="X71" s="73">
        <v>0</v>
      </c>
      <c r="Y71" s="73">
        <v>10598.51</v>
      </c>
      <c r="Z71" s="73">
        <v>3470.9099999999899</v>
      </c>
      <c r="AA71" s="73">
        <v>0</v>
      </c>
      <c r="AB71" s="73">
        <v>0</v>
      </c>
      <c r="AC71" s="73">
        <v>0</v>
      </c>
      <c r="AD71" s="73">
        <v>36949.050000000003</v>
      </c>
      <c r="AE71" s="73">
        <v>2271.0700000000002</v>
      </c>
      <c r="AF71" s="73">
        <v>0</v>
      </c>
      <c r="AG71" s="73">
        <v>370.83999999999901</v>
      </c>
      <c r="AH71" s="73">
        <v>0</v>
      </c>
      <c r="AI71" s="73">
        <v>1534.24</v>
      </c>
      <c r="AJ71" s="73">
        <v>0</v>
      </c>
      <c r="AK71" s="73">
        <v>0</v>
      </c>
      <c r="AL71" s="73">
        <v>1552.0999999999899</v>
      </c>
      <c r="AM71" s="73">
        <v>1294.43</v>
      </c>
      <c r="AN71" s="73">
        <v>8767.5</v>
      </c>
      <c r="AO71" s="73">
        <v>2653.02</v>
      </c>
      <c r="AP71" s="73">
        <v>0</v>
      </c>
      <c r="AQ71" s="73">
        <v>11145.75</v>
      </c>
      <c r="AR71" s="73">
        <v>0</v>
      </c>
      <c r="AS71" s="73">
        <v>13030.839999999989</v>
      </c>
      <c r="AT71" s="73">
        <v>-87031.052649702411</v>
      </c>
      <c r="AU71" s="73">
        <v>0</v>
      </c>
      <c r="AV71" s="73">
        <v>0</v>
      </c>
      <c r="AW71" s="73">
        <v>0</v>
      </c>
      <c r="AX71" s="73">
        <v>-14713.25</v>
      </c>
      <c r="AY71" s="74">
        <v>-319310.98735029757</v>
      </c>
      <c r="AZ71" s="73">
        <v>0</v>
      </c>
      <c r="BA71" s="73">
        <v>0</v>
      </c>
      <c r="BB71" s="73">
        <v>-2796.05</v>
      </c>
      <c r="BC71" s="73">
        <v>0</v>
      </c>
      <c r="BD71" s="73">
        <v>0</v>
      </c>
      <c r="BE71" s="73">
        <v>0</v>
      </c>
      <c r="BF71" s="73">
        <v>-40460.169999999896</v>
      </c>
      <c r="BG71" s="73">
        <v>0</v>
      </c>
      <c r="BH71" s="73">
        <v>0</v>
      </c>
      <c r="BI71" s="73">
        <v>0</v>
      </c>
      <c r="BJ71" s="73">
        <v>0</v>
      </c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60"/>
      <c r="BW71" s="60"/>
      <c r="BX71" s="59"/>
      <c r="BY71" s="59"/>
      <c r="BZ71" s="59"/>
      <c r="CA71" s="59"/>
      <c r="CB71" s="59"/>
      <c r="CC71" s="59"/>
      <c r="CD71" s="59"/>
      <c r="CE71" s="59"/>
      <c r="CF71" s="73">
        <v>0</v>
      </c>
      <c r="CG71" s="59"/>
      <c r="CH71" s="59"/>
      <c r="CI71" s="59"/>
      <c r="CJ71" s="59"/>
      <c r="CK71" s="59"/>
      <c r="CL71" s="59"/>
      <c r="CM71" s="59"/>
      <c r="CN71" s="59"/>
      <c r="CO71" s="59"/>
      <c r="CP71" s="75">
        <f t="shared" si="10"/>
        <v>1021200</v>
      </c>
      <c r="CQ71" s="59"/>
      <c r="CR71" s="59"/>
      <c r="CS71" s="59"/>
      <c r="CT71" s="59"/>
      <c r="CU71" s="59"/>
      <c r="CV71" s="59"/>
      <c r="CW71" s="59"/>
      <c r="CX71" s="59"/>
      <c r="CY71" s="59"/>
      <c r="CZ71" s="59"/>
      <c r="DA71" s="59"/>
      <c r="DB71" s="59"/>
      <c r="DC71" s="59"/>
      <c r="DD71" s="59"/>
      <c r="DE71" s="59"/>
      <c r="DF71" s="59"/>
      <c r="DG71" s="59"/>
      <c r="DH71" s="59"/>
      <c r="DI71" s="59"/>
      <c r="DJ71" s="59"/>
      <c r="DK71" s="78">
        <v>685940</v>
      </c>
      <c r="DL71" s="78">
        <v>0</v>
      </c>
      <c r="DM71" s="78">
        <v>0</v>
      </c>
      <c r="DN71" s="78">
        <v>0</v>
      </c>
      <c r="DO71" s="78">
        <v>23356</v>
      </c>
      <c r="DP71" s="78">
        <v>168567</v>
      </c>
      <c r="DQ71" s="78">
        <v>215950</v>
      </c>
      <c r="DR71" s="78">
        <v>0</v>
      </c>
      <c r="DS71" s="78">
        <v>0</v>
      </c>
      <c r="DT71" s="78">
        <v>7070</v>
      </c>
      <c r="DU71" s="78">
        <v>0</v>
      </c>
      <c r="DV71" s="78">
        <v>31926</v>
      </c>
      <c r="DW71" s="59">
        <v>0</v>
      </c>
      <c r="DX71" s="78">
        <v>5939</v>
      </c>
      <c r="DY71" s="78">
        <v>69620</v>
      </c>
      <c r="DZ71" s="78">
        <v>0</v>
      </c>
      <c r="EA71" s="78">
        <v>27759</v>
      </c>
      <c r="EB71" s="78">
        <v>6293</v>
      </c>
      <c r="EC71" s="78">
        <v>2498</v>
      </c>
      <c r="ED71" s="78">
        <v>42919</v>
      </c>
      <c r="EE71" s="78">
        <v>46710</v>
      </c>
      <c r="EF71" s="78">
        <v>0</v>
      </c>
      <c r="EG71" s="78">
        <v>9705</v>
      </c>
      <c r="EH71" s="78">
        <v>4542</v>
      </c>
      <c r="EI71" s="78">
        <v>0</v>
      </c>
      <c r="EJ71" s="78">
        <v>200</v>
      </c>
      <c r="EK71" s="78">
        <v>0</v>
      </c>
      <c r="EL71" s="78">
        <v>18000</v>
      </c>
      <c r="EM71" s="78">
        <v>2560</v>
      </c>
      <c r="EN71" s="78">
        <v>0</v>
      </c>
      <c r="EO71" s="78">
        <v>1288</v>
      </c>
      <c r="EP71" s="105">
        <v>-52780.960000001825</v>
      </c>
      <c r="EQ71" s="78">
        <v>2454</v>
      </c>
      <c r="ER71" s="59">
        <v>0</v>
      </c>
      <c r="ES71" s="78">
        <v>0</v>
      </c>
      <c r="ET71" s="78">
        <v>1200</v>
      </c>
      <c r="EU71" s="78">
        <v>1307</v>
      </c>
      <c r="EV71" s="78">
        <v>450</v>
      </c>
      <c r="EW71" s="78">
        <v>5150</v>
      </c>
      <c r="EX71" s="79">
        <v>0</v>
      </c>
      <c r="EY71" s="78">
        <v>0</v>
      </c>
      <c r="EZ71" s="78">
        <v>0</v>
      </c>
      <c r="FA71" s="78">
        <v>13501</v>
      </c>
      <c r="FB71" s="78">
        <v>-297248</v>
      </c>
      <c r="FC71" s="59">
        <v>0</v>
      </c>
      <c r="FD71" s="78">
        <v>0</v>
      </c>
      <c r="FE71" s="78">
        <v>0</v>
      </c>
      <c r="FF71" s="78">
        <v>0</v>
      </c>
      <c r="FG71" s="78">
        <v>0</v>
      </c>
      <c r="FH71" s="78">
        <v>0</v>
      </c>
      <c r="FI71" s="59">
        <v>0</v>
      </c>
      <c r="FJ71" s="78">
        <v>0</v>
      </c>
      <c r="FK71" s="59">
        <v>0</v>
      </c>
      <c r="FL71" s="59">
        <v>0</v>
      </c>
      <c r="FM71" s="78">
        <v>0</v>
      </c>
      <c r="FN71" s="59">
        <v>0</v>
      </c>
      <c r="FO71" s="78">
        <v>0</v>
      </c>
      <c r="FP71" s="78">
        <v>0</v>
      </c>
      <c r="FQ71" s="59">
        <v>0</v>
      </c>
      <c r="FR71" s="73">
        <v>-23675.039999999135</v>
      </c>
      <c r="FS71" s="73">
        <v>0</v>
      </c>
      <c r="FT71" s="73">
        <v>-23675.039999999135</v>
      </c>
      <c r="FU71" s="73">
        <v>0</v>
      </c>
      <c r="FV71" s="73">
        <f t="shared" si="2"/>
        <v>16785.129999999997</v>
      </c>
      <c r="FW71" s="74">
        <v>0</v>
      </c>
      <c r="FX71" s="73">
        <v>16785.129999999997</v>
      </c>
      <c r="FY71" s="73">
        <v>0</v>
      </c>
      <c r="FZ71" s="73">
        <v>0</v>
      </c>
      <c r="GA71" s="73">
        <v>0</v>
      </c>
      <c r="GB71" s="73">
        <v>0</v>
      </c>
      <c r="GC71" s="80">
        <v>1021200</v>
      </c>
      <c r="GD71" s="37">
        <f t="shared" si="3"/>
        <v>0</v>
      </c>
      <c r="GF71" s="50">
        <f t="shared" si="11"/>
        <v>1021199.9999999991</v>
      </c>
      <c r="GG71" s="80">
        <v>1021200</v>
      </c>
      <c r="GH71" s="37">
        <f t="shared" si="9"/>
        <v>1044875.0399999982</v>
      </c>
      <c r="GI71" s="37">
        <f t="shared" si="5"/>
        <v>0</v>
      </c>
      <c r="GJ71" s="40" t="s">
        <v>369</v>
      </c>
      <c r="GK71" s="40" t="s">
        <v>111</v>
      </c>
      <c r="GL71">
        <v>937180.00000000035</v>
      </c>
      <c r="GM71" s="37">
        <f t="shared" si="6"/>
        <v>84019.999999998719</v>
      </c>
      <c r="GN71">
        <v>977213</v>
      </c>
      <c r="GO71" s="37">
        <f t="shared" si="7"/>
        <v>67662.039999998175</v>
      </c>
      <c r="GQ71">
        <v>937179.99999999953</v>
      </c>
      <c r="GR71" s="37">
        <f t="shared" si="8"/>
        <v>84019.999999999534</v>
      </c>
    </row>
    <row r="72" spans="1:204" ht="15" x14ac:dyDescent="0.25">
      <c r="A72" s="60" t="s">
        <v>370</v>
      </c>
      <c r="B72" s="60" t="s">
        <v>112</v>
      </c>
      <c r="C72" s="73">
        <v>527534.03999999992</v>
      </c>
      <c r="D72" s="73">
        <v>54408.309999999881</v>
      </c>
      <c r="E72" s="73">
        <v>0</v>
      </c>
      <c r="F72" s="73">
        <v>0</v>
      </c>
      <c r="G72" s="73">
        <v>16177.93</v>
      </c>
      <c r="H72" s="73">
        <v>18618.739999999987</v>
      </c>
      <c r="I72" s="73">
        <v>133668.46999999997</v>
      </c>
      <c r="J72" s="73">
        <v>0</v>
      </c>
      <c r="K72" s="73">
        <v>0</v>
      </c>
      <c r="L72" s="73">
        <v>11092.209999999988</v>
      </c>
      <c r="M72" s="73">
        <v>0</v>
      </c>
      <c r="N72" s="73">
        <v>39286.26999999988</v>
      </c>
      <c r="O72" s="73">
        <v>0</v>
      </c>
      <c r="P72" s="73">
        <v>2628.48</v>
      </c>
      <c r="Q72" s="73">
        <v>130196.92999999988</v>
      </c>
      <c r="R72" s="73">
        <v>0</v>
      </c>
      <c r="S72" s="73">
        <v>29494.4199999999</v>
      </c>
      <c r="T72" s="73">
        <v>9869.57</v>
      </c>
      <c r="U72" s="73">
        <v>514.90999999999894</v>
      </c>
      <c r="V72" s="73">
        <v>27827.909999999891</v>
      </c>
      <c r="W72" s="73">
        <v>38518.0099999999</v>
      </c>
      <c r="X72" s="73">
        <v>8693.75</v>
      </c>
      <c r="Y72" s="73">
        <v>2517.26999999999</v>
      </c>
      <c r="Z72" s="73">
        <v>2782.5799999999899</v>
      </c>
      <c r="AA72" s="73">
        <v>0</v>
      </c>
      <c r="AB72" s="73">
        <v>313.42</v>
      </c>
      <c r="AC72" s="73">
        <v>0</v>
      </c>
      <c r="AD72" s="73">
        <v>19223.91</v>
      </c>
      <c r="AE72" s="73">
        <v>1126.7899999999991</v>
      </c>
      <c r="AF72" s="73">
        <v>0</v>
      </c>
      <c r="AG72" s="73">
        <v>2249.59</v>
      </c>
      <c r="AH72" s="73">
        <v>0</v>
      </c>
      <c r="AI72" s="73">
        <v>1161.5899999999899</v>
      </c>
      <c r="AJ72" s="73">
        <v>0</v>
      </c>
      <c r="AK72" s="73">
        <v>0</v>
      </c>
      <c r="AL72" s="73">
        <v>2100</v>
      </c>
      <c r="AM72" s="73">
        <v>1116.95</v>
      </c>
      <c r="AN72" s="73">
        <v>11520.5899999999</v>
      </c>
      <c r="AO72" s="73">
        <v>4074.1399999999899</v>
      </c>
      <c r="AP72" s="73">
        <v>0</v>
      </c>
      <c r="AQ72" s="73">
        <v>0</v>
      </c>
      <c r="AR72" s="73">
        <v>0</v>
      </c>
      <c r="AS72" s="73">
        <v>9789.0099999999911</v>
      </c>
      <c r="AT72" s="73">
        <v>-276178.66430698452</v>
      </c>
      <c r="AU72" s="73">
        <v>0</v>
      </c>
      <c r="AV72" s="73">
        <v>0</v>
      </c>
      <c r="AW72" s="73">
        <v>0</v>
      </c>
      <c r="AX72" s="73">
        <v>0</v>
      </c>
      <c r="AY72" s="74">
        <v>-105671.3856930144</v>
      </c>
      <c r="AZ72" s="73">
        <v>0</v>
      </c>
      <c r="BA72" s="73">
        <v>0</v>
      </c>
      <c r="BB72" s="73">
        <v>-7796.05</v>
      </c>
      <c r="BC72" s="73">
        <v>0</v>
      </c>
      <c r="BD72" s="73">
        <v>0</v>
      </c>
      <c r="BE72" s="73">
        <v>0</v>
      </c>
      <c r="BF72" s="73">
        <v>-47229.69</v>
      </c>
      <c r="BG72" s="73">
        <v>0</v>
      </c>
      <c r="BH72" s="73">
        <v>0</v>
      </c>
      <c r="BI72" s="73">
        <v>0</v>
      </c>
      <c r="BJ72" s="73">
        <v>0</v>
      </c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60"/>
      <c r="BW72" s="60"/>
      <c r="BX72" s="59"/>
      <c r="BY72" s="59"/>
      <c r="BZ72" s="59"/>
      <c r="CA72" s="59"/>
      <c r="CB72" s="59"/>
      <c r="CC72" s="59"/>
      <c r="CD72" s="59"/>
      <c r="CE72" s="59"/>
      <c r="CF72" s="73">
        <v>8693.75</v>
      </c>
      <c r="CG72" s="59"/>
      <c r="CH72" s="59"/>
      <c r="CI72" s="59"/>
      <c r="CJ72" s="59"/>
      <c r="CK72" s="59"/>
      <c r="CL72" s="59"/>
      <c r="CM72" s="59"/>
      <c r="CN72" s="59"/>
      <c r="CO72" s="59"/>
      <c r="CP72" s="75">
        <f t="shared" si="10"/>
        <v>660936.25</v>
      </c>
      <c r="CQ72" s="59"/>
      <c r="CR72" s="59"/>
      <c r="CS72" s="59"/>
      <c r="CT72" s="59"/>
      <c r="CU72" s="59"/>
      <c r="CV72" s="59"/>
      <c r="CW72" s="59"/>
      <c r="CX72" s="59"/>
      <c r="CY72" s="59"/>
      <c r="CZ72" s="59"/>
      <c r="DA72" s="59"/>
      <c r="DB72" s="59"/>
      <c r="DC72" s="59"/>
      <c r="DD72" s="59"/>
      <c r="DE72" s="59"/>
      <c r="DF72" s="59"/>
      <c r="DG72" s="59"/>
      <c r="DH72" s="59"/>
      <c r="DI72" s="59"/>
      <c r="DJ72" s="59"/>
      <c r="DK72" s="78">
        <v>530249</v>
      </c>
      <c r="DL72" s="78">
        <v>54740</v>
      </c>
      <c r="DM72" s="78">
        <v>0</v>
      </c>
      <c r="DN72" s="78">
        <v>0</v>
      </c>
      <c r="DO72" s="78">
        <v>16178</v>
      </c>
      <c r="DP72" s="78">
        <v>37289</v>
      </c>
      <c r="DQ72" s="78">
        <v>126674</v>
      </c>
      <c r="DR72" s="78">
        <v>0</v>
      </c>
      <c r="DS72" s="78">
        <v>0</v>
      </c>
      <c r="DT72" s="78">
        <v>14000</v>
      </c>
      <c r="DU72" s="78">
        <v>0</v>
      </c>
      <c r="DV72" s="78">
        <v>36810</v>
      </c>
      <c r="DW72" s="59">
        <v>0</v>
      </c>
      <c r="DX72" s="78">
        <v>2754</v>
      </c>
      <c r="DY72" s="78">
        <v>56660</v>
      </c>
      <c r="DZ72" s="78">
        <v>0</v>
      </c>
      <c r="EA72" s="78">
        <v>29052</v>
      </c>
      <c r="EB72" s="78">
        <v>9268</v>
      </c>
      <c r="EC72" s="78">
        <v>2452</v>
      </c>
      <c r="ED72" s="78">
        <v>30394</v>
      </c>
      <c r="EE72" s="78">
        <v>34420</v>
      </c>
      <c r="EF72" s="78">
        <v>8693.75</v>
      </c>
      <c r="EG72" s="78">
        <v>7075</v>
      </c>
      <c r="EH72" s="78">
        <v>2330</v>
      </c>
      <c r="EI72" s="78">
        <v>0</v>
      </c>
      <c r="EJ72" s="78">
        <v>500</v>
      </c>
      <c r="EK72" s="78">
        <v>0</v>
      </c>
      <c r="EL72" s="78">
        <v>20000</v>
      </c>
      <c r="EM72" s="78">
        <v>110</v>
      </c>
      <c r="EN72" s="78">
        <v>0</v>
      </c>
      <c r="EO72" s="78">
        <v>1950</v>
      </c>
      <c r="EP72" s="105">
        <v>-280754.4025000009</v>
      </c>
      <c r="EQ72" s="78">
        <v>3600</v>
      </c>
      <c r="ER72" s="59">
        <v>0</v>
      </c>
      <c r="ES72" s="78">
        <v>0</v>
      </c>
      <c r="ET72" s="78">
        <v>2000</v>
      </c>
      <c r="EU72" s="78">
        <v>1650</v>
      </c>
      <c r="EV72" s="78">
        <v>7450</v>
      </c>
      <c r="EW72" s="78">
        <v>5542</v>
      </c>
      <c r="EX72" s="79">
        <v>0</v>
      </c>
      <c r="EY72" s="78">
        <v>0</v>
      </c>
      <c r="EZ72" s="78">
        <v>0</v>
      </c>
      <c r="FA72" s="78">
        <v>9560</v>
      </c>
      <c r="FB72" s="78">
        <v>-67567</v>
      </c>
      <c r="FC72" s="59">
        <v>0</v>
      </c>
      <c r="FD72" s="78">
        <v>0</v>
      </c>
      <c r="FE72" s="78">
        <v>0</v>
      </c>
      <c r="FF72" s="78">
        <v>0</v>
      </c>
      <c r="FG72" s="78">
        <v>0</v>
      </c>
      <c r="FH72" s="78">
        <v>0</v>
      </c>
      <c r="FI72" s="59">
        <v>0</v>
      </c>
      <c r="FJ72" s="78">
        <v>-5000</v>
      </c>
      <c r="FK72" s="59">
        <v>0</v>
      </c>
      <c r="FL72" s="59">
        <v>0</v>
      </c>
      <c r="FM72" s="78">
        <v>0</v>
      </c>
      <c r="FN72" s="59">
        <v>0</v>
      </c>
      <c r="FO72" s="78">
        <v>0</v>
      </c>
      <c r="FP72" s="78">
        <v>0</v>
      </c>
      <c r="FQ72" s="59">
        <v>0</v>
      </c>
      <c r="FR72" s="73">
        <v>-28449.347499998868</v>
      </c>
      <c r="FS72" s="73">
        <v>0</v>
      </c>
      <c r="FT72" s="73">
        <v>-28449.347499998868</v>
      </c>
      <c r="FU72" s="73">
        <v>0</v>
      </c>
      <c r="FV72" s="73">
        <f t="shared" si="2"/>
        <v>18780.340000000004</v>
      </c>
      <c r="FW72" s="74">
        <v>0</v>
      </c>
      <c r="FX72" s="73">
        <v>18780.340000000004</v>
      </c>
      <c r="FY72" s="73">
        <v>0</v>
      </c>
      <c r="FZ72" s="73">
        <v>0</v>
      </c>
      <c r="GA72" s="73">
        <v>0</v>
      </c>
      <c r="GB72" s="73">
        <v>0</v>
      </c>
      <c r="GC72" s="80">
        <v>669630</v>
      </c>
      <c r="GD72" s="37">
        <f t="shared" ref="GD72:GD133" si="12">+FW72-FS72</f>
        <v>0</v>
      </c>
      <c r="GF72" s="50">
        <f t="shared" si="11"/>
        <v>669630.00000000023</v>
      </c>
      <c r="GG72" s="80">
        <v>669630</v>
      </c>
      <c r="GH72" s="37">
        <f t="shared" ref="GH72:GH103" si="13">SUM(DK72:FQ72)</f>
        <v>698079.3474999991</v>
      </c>
      <c r="GI72" s="37">
        <f t="shared" si="5"/>
        <v>0</v>
      </c>
      <c r="GJ72" s="40" t="s">
        <v>370</v>
      </c>
      <c r="GK72" s="40" t="s">
        <v>112</v>
      </c>
      <c r="GL72">
        <v>543470.49000000022</v>
      </c>
      <c r="GM72" s="37">
        <f t="shared" ref="GM72:GM133" si="14">+GF72-GL72</f>
        <v>126159.51000000001</v>
      </c>
      <c r="GN72">
        <v>586483</v>
      </c>
      <c r="GO72" s="37">
        <f t="shared" si="7"/>
        <v>111596.3474999991</v>
      </c>
      <c r="GQ72">
        <v>543470.49</v>
      </c>
      <c r="GR72" s="37">
        <f t="shared" ref="GR72:GR133" si="15">+GF72-GQ72</f>
        <v>126159.51000000024</v>
      </c>
    </row>
    <row r="73" spans="1:204" ht="15" x14ac:dyDescent="0.25">
      <c r="A73" s="60" t="s">
        <v>371</v>
      </c>
      <c r="B73" s="60" t="s">
        <v>114</v>
      </c>
      <c r="C73" s="73">
        <v>564170.05999999982</v>
      </c>
      <c r="D73" s="73">
        <v>0</v>
      </c>
      <c r="E73" s="73">
        <v>0</v>
      </c>
      <c r="F73" s="73">
        <v>0</v>
      </c>
      <c r="G73" s="73">
        <v>22080.809999999998</v>
      </c>
      <c r="H73" s="73">
        <v>104488.48</v>
      </c>
      <c r="I73" s="73">
        <v>138882.47</v>
      </c>
      <c r="J73" s="73">
        <v>0</v>
      </c>
      <c r="K73" s="73">
        <v>0</v>
      </c>
      <c r="L73" s="73">
        <v>29018.539999999903</v>
      </c>
      <c r="M73" s="73">
        <v>0</v>
      </c>
      <c r="N73" s="73">
        <v>42864.619999999886</v>
      </c>
      <c r="O73" s="73">
        <v>0</v>
      </c>
      <c r="P73" s="73">
        <v>830</v>
      </c>
      <c r="Q73" s="73">
        <v>6723.76</v>
      </c>
      <c r="R73" s="73">
        <v>0</v>
      </c>
      <c r="S73" s="73">
        <v>18077.32</v>
      </c>
      <c r="T73" s="73">
        <v>12429.430000000002</v>
      </c>
      <c r="U73" s="73">
        <v>0</v>
      </c>
      <c r="V73" s="73">
        <v>21272.87999999999</v>
      </c>
      <c r="W73" s="73">
        <v>28618.080000000002</v>
      </c>
      <c r="X73" s="73">
        <v>0</v>
      </c>
      <c r="Y73" s="73">
        <v>5439.6999999999898</v>
      </c>
      <c r="Z73" s="73">
        <v>1798.25</v>
      </c>
      <c r="AA73" s="73">
        <v>0</v>
      </c>
      <c r="AB73" s="73">
        <v>612.72</v>
      </c>
      <c r="AC73" s="73">
        <v>0</v>
      </c>
      <c r="AD73" s="73">
        <v>15419.79</v>
      </c>
      <c r="AE73" s="73">
        <v>0</v>
      </c>
      <c r="AF73" s="73">
        <v>0</v>
      </c>
      <c r="AG73" s="73">
        <v>2412.94</v>
      </c>
      <c r="AH73" s="73">
        <v>0</v>
      </c>
      <c r="AI73" s="73">
        <v>2802.99999999999</v>
      </c>
      <c r="AJ73" s="73">
        <v>0</v>
      </c>
      <c r="AK73" s="73">
        <v>0</v>
      </c>
      <c r="AL73" s="73">
        <v>16096.09</v>
      </c>
      <c r="AM73" s="73">
        <v>666.71</v>
      </c>
      <c r="AN73" s="73">
        <v>2428</v>
      </c>
      <c r="AO73" s="73">
        <v>3605.55</v>
      </c>
      <c r="AP73" s="73">
        <v>0</v>
      </c>
      <c r="AQ73" s="73">
        <v>1129.68</v>
      </c>
      <c r="AR73" s="73">
        <v>0</v>
      </c>
      <c r="AS73" s="73">
        <v>12705.529999999999</v>
      </c>
      <c r="AT73" s="73">
        <v>-16346.916583740764</v>
      </c>
      <c r="AU73" s="73">
        <v>0</v>
      </c>
      <c r="AV73" s="73">
        <v>-7425.96</v>
      </c>
      <c r="AW73" s="73">
        <v>0</v>
      </c>
      <c r="AX73" s="73">
        <v>-80356.119999999893</v>
      </c>
      <c r="AY73" s="74">
        <v>-170143.45341625923</v>
      </c>
      <c r="AZ73" s="73">
        <v>0</v>
      </c>
      <c r="BA73" s="73">
        <v>0</v>
      </c>
      <c r="BB73" s="73">
        <v>-1250</v>
      </c>
      <c r="BC73" s="73">
        <v>0</v>
      </c>
      <c r="BD73" s="73">
        <v>0</v>
      </c>
      <c r="BE73" s="73">
        <v>0</v>
      </c>
      <c r="BF73" s="73">
        <v>-51161.959999999897</v>
      </c>
      <c r="BG73" s="73">
        <v>0</v>
      </c>
      <c r="BH73" s="73">
        <v>0</v>
      </c>
      <c r="BI73" s="73">
        <v>0</v>
      </c>
      <c r="BJ73" s="73">
        <v>0</v>
      </c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60"/>
      <c r="BW73" s="60"/>
      <c r="BX73" s="59"/>
      <c r="BY73" s="59"/>
      <c r="BZ73" s="59"/>
      <c r="CA73" s="59"/>
      <c r="CB73" s="59"/>
      <c r="CC73" s="59"/>
      <c r="CD73" s="59"/>
      <c r="CE73" s="59"/>
      <c r="CF73" s="73">
        <v>0</v>
      </c>
      <c r="CG73" s="59"/>
      <c r="CH73" s="59"/>
      <c r="CI73" s="59"/>
      <c r="CJ73" s="59"/>
      <c r="CK73" s="59"/>
      <c r="CL73" s="59"/>
      <c r="CM73" s="59"/>
      <c r="CN73" s="59"/>
      <c r="CO73" s="59"/>
      <c r="CP73" s="75">
        <f t="shared" si="10"/>
        <v>727890</v>
      </c>
      <c r="CQ73" s="59"/>
      <c r="CR73" s="59"/>
      <c r="CS73" s="59"/>
      <c r="CT73" s="59"/>
      <c r="CU73" s="59"/>
      <c r="CV73" s="59"/>
      <c r="CW73" s="59"/>
      <c r="CX73" s="59"/>
      <c r="CY73" s="59"/>
      <c r="CZ73" s="59"/>
      <c r="DA73" s="59"/>
      <c r="DB73" s="59"/>
      <c r="DC73" s="59"/>
      <c r="DD73" s="59"/>
      <c r="DE73" s="59"/>
      <c r="DF73" s="59"/>
      <c r="DG73" s="59"/>
      <c r="DH73" s="59"/>
      <c r="DI73" s="59"/>
      <c r="DJ73" s="59"/>
      <c r="DK73" s="78">
        <v>559369</v>
      </c>
      <c r="DL73" s="78">
        <v>0</v>
      </c>
      <c r="DM73" s="78">
        <v>0</v>
      </c>
      <c r="DN73" s="78">
        <v>0</v>
      </c>
      <c r="DO73" s="78">
        <v>20027</v>
      </c>
      <c r="DP73" s="78">
        <v>113321</v>
      </c>
      <c r="DQ73" s="78">
        <v>126581</v>
      </c>
      <c r="DR73" s="78">
        <v>0</v>
      </c>
      <c r="DS73" s="78">
        <v>0</v>
      </c>
      <c r="DT73" s="78">
        <v>30233</v>
      </c>
      <c r="DU73" s="78">
        <v>0</v>
      </c>
      <c r="DV73" s="78">
        <v>42140</v>
      </c>
      <c r="DW73" s="59">
        <v>0</v>
      </c>
      <c r="DX73" s="78">
        <v>8580</v>
      </c>
      <c r="DY73" s="78">
        <v>2120</v>
      </c>
      <c r="DZ73" s="78">
        <v>0</v>
      </c>
      <c r="EA73" s="78">
        <v>17696</v>
      </c>
      <c r="EB73" s="78">
        <v>12397</v>
      </c>
      <c r="EC73" s="78">
        <v>0</v>
      </c>
      <c r="ED73" s="78">
        <v>21205</v>
      </c>
      <c r="EE73" s="78">
        <v>29063</v>
      </c>
      <c r="EF73" s="78">
        <v>0</v>
      </c>
      <c r="EG73" s="78">
        <v>15506</v>
      </c>
      <c r="EH73" s="78">
        <v>1920</v>
      </c>
      <c r="EI73" s="78">
        <v>1000</v>
      </c>
      <c r="EJ73" s="78">
        <v>0</v>
      </c>
      <c r="EK73" s="78">
        <v>0</v>
      </c>
      <c r="EL73" s="78">
        <v>10000</v>
      </c>
      <c r="EM73" s="78">
        <v>110</v>
      </c>
      <c r="EN73" s="78">
        <v>0</v>
      </c>
      <c r="EO73" s="78">
        <v>2380</v>
      </c>
      <c r="EP73" s="105">
        <v>-66725.68000000203</v>
      </c>
      <c r="EQ73" s="78">
        <v>3842</v>
      </c>
      <c r="ER73" s="59">
        <v>0</v>
      </c>
      <c r="ES73" s="78">
        <v>0</v>
      </c>
      <c r="ET73" s="78">
        <v>3680</v>
      </c>
      <c r="EU73" s="78">
        <v>1106</v>
      </c>
      <c r="EV73" s="78">
        <v>2200</v>
      </c>
      <c r="EW73" s="78">
        <v>4100</v>
      </c>
      <c r="EX73" s="79">
        <v>0</v>
      </c>
      <c r="EY73" s="78">
        <v>0</v>
      </c>
      <c r="EZ73" s="78">
        <v>0</v>
      </c>
      <c r="FA73" s="78">
        <v>13401</v>
      </c>
      <c r="FB73" s="78">
        <v>-139715</v>
      </c>
      <c r="FC73" s="59">
        <v>0</v>
      </c>
      <c r="FD73" s="78">
        <v>0</v>
      </c>
      <c r="FE73" s="78">
        <v>0</v>
      </c>
      <c r="FF73" s="78">
        <v>-73326</v>
      </c>
      <c r="FG73" s="78">
        <v>0</v>
      </c>
      <c r="FH73" s="78">
        <v>0</v>
      </c>
      <c r="FI73" s="59">
        <v>0</v>
      </c>
      <c r="FJ73" s="78">
        <v>0</v>
      </c>
      <c r="FK73" s="59">
        <v>0</v>
      </c>
      <c r="FL73" s="59">
        <v>0</v>
      </c>
      <c r="FM73" s="78">
        <v>0</v>
      </c>
      <c r="FN73" s="59">
        <v>0</v>
      </c>
      <c r="FO73" s="78">
        <v>0</v>
      </c>
      <c r="FP73" s="78">
        <v>0</v>
      </c>
      <c r="FQ73" s="59">
        <v>0</v>
      </c>
      <c r="FR73" s="73">
        <v>-34320.319999998239</v>
      </c>
      <c r="FS73" s="73">
        <v>0</v>
      </c>
      <c r="FT73" s="73">
        <v>-34320.319999998239</v>
      </c>
      <c r="FU73" s="73">
        <v>0</v>
      </c>
      <c r="FV73" s="73">
        <f t="shared" ref="FV73:FV133" si="16">+FW73+FX73</f>
        <v>16841.64</v>
      </c>
      <c r="FW73" s="74">
        <v>0</v>
      </c>
      <c r="FX73" s="73">
        <v>16841.64</v>
      </c>
      <c r="FY73" s="73">
        <v>0</v>
      </c>
      <c r="FZ73" s="73">
        <v>0</v>
      </c>
      <c r="GA73" s="73">
        <v>0</v>
      </c>
      <c r="GB73" s="73">
        <v>0</v>
      </c>
      <c r="GC73" s="80">
        <v>727890</v>
      </c>
      <c r="GD73" s="37">
        <f t="shared" si="12"/>
        <v>0</v>
      </c>
      <c r="GF73" s="50">
        <f t="shared" si="11"/>
        <v>727889.99999999977</v>
      </c>
      <c r="GG73" s="80">
        <v>727890</v>
      </c>
      <c r="GH73" s="37">
        <f t="shared" si="13"/>
        <v>762210.31999999797</v>
      </c>
      <c r="GI73" s="37">
        <f t="shared" ref="GI73:GI133" si="17">+GC73-GG73</f>
        <v>0</v>
      </c>
      <c r="GJ73" s="40" t="s">
        <v>371</v>
      </c>
      <c r="GK73" s="40" t="s">
        <v>114</v>
      </c>
      <c r="GL73">
        <v>557819.99999999988</v>
      </c>
      <c r="GM73" s="37">
        <f t="shared" si="14"/>
        <v>170069.99999999988</v>
      </c>
      <c r="GN73">
        <v>577790</v>
      </c>
      <c r="GO73" s="37">
        <f t="shared" ref="GO73:GO133" si="18">+GH73-GN73</f>
        <v>184420.31999999797</v>
      </c>
      <c r="GQ73">
        <v>557819.99999999988</v>
      </c>
      <c r="GR73" s="37">
        <f t="shared" si="15"/>
        <v>170069.99999999988</v>
      </c>
    </row>
    <row r="74" spans="1:204" ht="15" x14ac:dyDescent="0.25">
      <c r="A74" s="60" t="s">
        <v>372</v>
      </c>
      <c r="B74" s="60" t="s">
        <v>115</v>
      </c>
      <c r="C74" s="73">
        <v>708086.80999999982</v>
      </c>
      <c r="D74" s="73">
        <v>0</v>
      </c>
      <c r="E74" s="73">
        <v>0</v>
      </c>
      <c r="F74" s="73">
        <v>0</v>
      </c>
      <c r="G74" s="73">
        <v>34591.399999999892</v>
      </c>
      <c r="H74" s="73">
        <v>64632.219999999987</v>
      </c>
      <c r="I74" s="73">
        <v>151578.50999999998</v>
      </c>
      <c r="J74" s="73">
        <v>0</v>
      </c>
      <c r="K74" s="73">
        <v>0</v>
      </c>
      <c r="L74" s="73">
        <v>19808.399999999998</v>
      </c>
      <c r="M74" s="73">
        <v>0</v>
      </c>
      <c r="N74" s="73">
        <v>35587.509999999995</v>
      </c>
      <c r="O74" s="73">
        <v>0</v>
      </c>
      <c r="P74" s="73">
        <v>41051.699999999888</v>
      </c>
      <c r="Q74" s="73">
        <v>186627.18999999997</v>
      </c>
      <c r="R74" s="73">
        <v>0</v>
      </c>
      <c r="S74" s="73">
        <v>26437.419999999991</v>
      </c>
      <c r="T74" s="73">
        <v>9533.2000000000007</v>
      </c>
      <c r="U74" s="73">
        <v>10329.94</v>
      </c>
      <c r="V74" s="73">
        <v>45996.53</v>
      </c>
      <c r="W74" s="73">
        <v>39521.33</v>
      </c>
      <c r="X74" s="73">
        <v>0</v>
      </c>
      <c r="Y74" s="73">
        <v>67774.459999999905</v>
      </c>
      <c r="Z74" s="73">
        <v>3461.4699999999898</v>
      </c>
      <c r="AA74" s="73">
        <v>0</v>
      </c>
      <c r="AB74" s="73">
        <v>0</v>
      </c>
      <c r="AC74" s="73">
        <v>123.55</v>
      </c>
      <c r="AD74" s="73">
        <v>11384.79</v>
      </c>
      <c r="AE74" s="73">
        <v>12048.36</v>
      </c>
      <c r="AF74" s="73">
        <v>0</v>
      </c>
      <c r="AG74" s="73">
        <v>1689.3599999999899</v>
      </c>
      <c r="AH74" s="73">
        <v>0</v>
      </c>
      <c r="AI74" s="73">
        <v>7732.3099999999995</v>
      </c>
      <c r="AJ74" s="73">
        <v>0</v>
      </c>
      <c r="AK74" s="73">
        <v>0</v>
      </c>
      <c r="AL74" s="73">
        <v>830</v>
      </c>
      <c r="AM74" s="73">
        <v>1341.43</v>
      </c>
      <c r="AN74" s="73">
        <v>30252.39</v>
      </c>
      <c r="AO74" s="73">
        <v>4402.6199999999899</v>
      </c>
      <c r="AP74" s="73">
        <v>0</v>
      </c>
      <c r="AQ74" s="73">
        <v>65</v>
      </c>
      <c r="AR74" s="73">
        <v>0</v>
      </c>
      <c r="AS74" s="73">
        <v>14554.3</v>
      </c>
      <c r="AT74" s="73">
        <v>-25932.058220652514</v>
      </c>
      <c r="AU74" s="73">
        <v>0</v>
      </c>
      <c r="AV74" s="73">
        <v>0</v>
      </c>
      <c r="AW74" s="73">
        <v>0</v>
      </c>
      <c r="AX74" s="73">
        <v>-12108</v>
      </c>
      <c r="AY74" s="74">
        <v>-296131.82177934749</v>
      </c>
      <c r="AZ74" s="73">
        <v>0</v>
      </c>
      <c r="BA74" s="73">
        <v>0</v>
      </c>
      <c r="BB74" s="73">
        <v>-2355.2600000000002</v>
      </c>
      <c r="BC74" s="73">
        <v>0</v>
      </c>
      <c r="BD74" s="73">
        <v>0</v>
      </c>
      <c r="BE74" s="73">
        <v>0</v>
      </c>
      <c r="BF74" s="73">
        <v>21124.9399999999</v>
      </c>
      <c r="BG74" s="73">
        <v>0</v>
      </c>
      <c r="BH74" s="73">
        <v>0</v>
      </c>
      <c r="BI74" s="73">
        <v>0</v>
      </c>
      <c r="BJ74" s="73">
        <v>0</v>
      </c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60"/>
      <c r="BW74" s="60"/>
      <c r="BX74" s="59"/>
      <c r="BY74" s="59"/>
      <c r="BZ74" s="59"/>
      <c r="CA74" s="59"/>
      <c r="CB74" s="59"/>
      <c r="CC74" s="59"/>
      <c r="CD74" s="59"/>
      <c r="CE74" s="59"/>
      <c r="CF74" s="73">
        <v>0</v>
      </c>
      <c r="CG74" s="59"/>
      <c r="CH74" s="59"/>
      <c r="CI74" s="59"/>
      <c r="CJ74" s="59"/>
      <c r="CK74" s="59"/>
      <c r="CL74" s="59"/>
      <c r="CM74" s="59"/>
      <c r="CN74" s="59"/>
      <c r="CO74" s="59"/>
      <c r="CP74" s="75">
        <f t="shared" si="10"/>
        <v>1214040</v>
      </c>
      <c r="CQ74" s="59"/>
      <c r="CR74" s="59"/>
      <c r="CS74" s="59"/>
      <c r="CT74" s="59"/>
      <c r="CU74" s="59"/>
      <c r="CV74" s="59"/>
      <c r="CW74" s="59"/>
      <c r="CX74" s="59"/>
      <c r="CY74" s="59"/>
      <c r="CZ74" s="59"/>
      <c r="DA74" s="59"/>
      <c r="DB74" s="59"/>
      <c r="DC74" s="59"/>
      <c r="DD74" s="59"/>
      <c r="DE74" s="59"/>
      <c r="DF74" s="59"/>
      <c r="DG74" s="59"/>
      <c r="DH74" s="59"/>
      <c r="DI74" s="59"/>
      <c r="DJ74" s="59"/>
      <c r="DK74" s="78">
        <v>771132</v>
      </c>
      <c r="DL74" s="78">
        <v>0</v>
      </c>
      <c r="DM74" s="78">
        <v>0</v>
      </c>
      <c r="DN74" s="78">
        <v>0</v>
      </c>
      <c r="DO74" s="78">
        <v>25506</v>
      </c>
      <c r="DP74" s="78">
        <v>70619</v>
      </c>
      <c r="DQ74" s="78">
        <v>155933</v>
      </c>
      <c r="DR74" s="78">
        <v>0</v>
      </c>
      <c r="DS74" s="78">
        <v>0</v>
      </c>
      <c r="DT74" s="78">
        <v>21890</v>
      </c>
      <c r="DU74" s="78">
        <v>0</v>
      </c>
      <c r="DV74" s="78">
        <v>35389</v>
      </c>
      <c r="DW74" s="59">
        <v>0</v>
      </c>
      <c r="DX74" s="78">
        <v>7095</v>
      </c>
      <c r="DY74" s="78">
        <v>133180</v>
      </c>
      <c r="DZ74" s="78">
        <v>0</v>
      </c>
      <c r="EA74" s="78">
        <v>20000</v>
      </c>
      <c r="EB74" s="78">
        <v>8377</v>
      </c>
      <c r="EC74" s="78">
        <v>2640</v>
      </c>
      <c r="ED74" s="78">
        <v>44145</v>
      </c>
      <c r="EE74" s="78">
        <v>26550</v>
      </c>
      <c r="EF74" s="78">
        <v>0</v>
      </c>
      <c r="EG74" s="78">
        <v>56975</v>
      </c>
      <c r="EH74" s="78">
        <v>3510</v>
      </c>
      <c r="EI74" s="78">
        <v>0</v>
      </c>
      <c r="EJ74" s="78">
        <v>300</v>
      </c>
      <c r="EK74" s="78">
        <v>0</v>
      </c>
      <c r="EL74" s="78">
        <v>12000</v>
      </c>
      <c r="EM74" s="78">
        <v>5718</v>
      </c>
      <c r="EN74" s="78">
        <v>0</v>
      </c>
      <c r="EO74" s="78">
        <v>850</v>
      </c>
      <c r="EP74" s="105">
        <v>3358.1099999970756</v>
      </c>
      <c r="EQ74" s="78">
        <v>10538</v>
      </c>
      <c r="ER74" s="59">
        <v>0</v>
      </c>
      <c r="ES74" s="78">
        <v>0</v>
      </c>
      <c r="ET74" s="78">
        <v>2000</v>
      </c>
      <c r="EU74" s="78">
        <v>1495</v>
      </c>
      <c r="EV74" s="78">
        <v>14318</v>
      </c>
      <c r="EW74" s="78">
        <v>7350</v>
      </c>
      <c r="EX74" s="79">
        <v>0</v>
      </c>
      <c r="EY74" s="78">
        <v>0</v>
      </c>
      <c r="EZ74" s="78">
        <v>0</v>
      </c>
      <c r="FA74" s="78">
        <v>14712</v>
      </c>
      <c r="FB74" s="78">
        <v>-226266</v>
      </c>
      <c r="FC74" s="59">
        <v>0</v>
      </c>
      <c r="FD74" s="78">
        <v>0</v>
      </c>
      <c r="FE74" s="78">
        <v>0</v>
      </c>
      <c r="FF74" s="78">
        <v>0</v>
      </c>
      <c r="FG74" s="78">
        <v>0</v>
      </c>
      <c r="FH74" s="78">
        <v>0</v>
      </c>
      <c r="FI74" s="59">
        <v>0</v>
      </c>
      <c r="FJ74" s="78">
        <v>0</v>
      </c>
      <c r="FK74" s="59">
        <v>0</v>
      </c>
      <c r="FL74" s="59">
        <v>0</v>
      </c>
      <c r="FM74" s="78">
        <v>0</v>
      </c>
      <c r="FN74" s="59">
        <v>0</v>
      </c>
      <c r="FO74" s="78">
        <v>0</v>
      </c>
      <c r="FP74" s="78">
        <v>0</v>
      </c>
      <c r="FQ74" s="59">
        <v>0</v>
      </c>
      <c r="FR74" s="73">
        <v>-15274.10999999773</v>
      </c>
      <c r="FS74" s="73">
        <v>0</v>
      </c>
      <c r="FT74" s="73">
        <v>-15274.10999999773</v>
      </c>
      <c r="FU74" s="73">
        <v>0</v>
      </c>
      <c r="FV74" s="73">
        <f t="shared" si="16"/>
        <v>-36399.050000000003</v>
      </c>
      <c r="FW74" s="74">
        <v>0</v>
      </c>
      <c r="FX74" s="73">
        <v>-36399.050000000003</v>
      </c>
      <c r="FY74" s="73">
        <v>0</v>
      </c>
      <c r="FZ74" s="73">
        <v>0</v>
      </c>
      <c r="GA74" s="73">
        <v>0</v>
      </c>
      <c r="GB74" s="73">
        <v>0</v>
      </c>
      <c r="GC74" s="80">
        <v>1214040</v>
      </c>
      <c r="GD74" s="37">
        <f t="shared" si="12"/>
        <v>0</v>
      </c>
      <c r="GF74" s="50">
        <f t="shared" si="11"/>
        <v>1214039.9999999993</v>
      </c>
      <c r="GG74" s="80">
        <v>1214040</v>
      </c>
      <c r="GH74" s="37">
        <f t="shared" si="13"/>
        <v>1229314.1099999971</v>
      </c>
      <c r="GI74" s="37">
        <f t="shared" si="17"/>
        <v>0</v>
      </c>
      <c r="GJ74" s="40" t="s">
        <v>372</v>
      </c>
      <c r="GK74" s="40" t="s">
        <v>115</v>
      </c>
      <c r="GL74">
        <v>1060719.9999999995</v>
      </c>
      <c r="GM74" s="37">
        <f t="shared" si="14"/>
        <v>153319.99999999977</v>
      </c>
      <c r="GN74">
        <v>1052964</v>
      </c>
      <c r="GO74" s="37">
        <f t="shared" si="18"/>
        <v>176350.10999999708</v>
      </c>
      <c r="GQ74">
        <v>1060719.9999999998</v>
      </c>
      <c r="GR74" s="37">
        <f t="shared" si="15"/>
        <v>153319.99999999953</v>
      </c>
    </row>
    <row r="75" spans="1:204" ht="15" x14ac:dyDescent="0.25">
      <c r="A75" s="60" t="s">
        <v>373</v>
      </c>
      <c r="B75" s="60" t="s">
        <v>116</v>
      </c>
      <c r="C75" s="73">
        <v>613724.93999999994</v>
      </c>
      <c r="D75" s="73">
        <v>0</v>
      </c>
      <c r="E75" s="73">
        <v>0</v>
      </c>
      <c r="F75" s="73">
        <v>0</v>
      </c>
      <c r="G75" s="73">
        <v>54379.649999999892</v>
      </c>
      <c r="H75" s="73">
        <v>86786.279999999882</v>
      </c>
      <c r="I75" s="73">
        <v>245995.39</v>
      </c>
      <c r="J75" s="73">
        <v>0</v>
      </c>
      <c r="K75" s="73">
        <v>0</v>
      </c>
      <c r="L75" s="73">
        <v>12480.35</v>
      </c>
      <c r="M75" s="73">
        <v>0</v>
      </c>
      <c r="N75" s="73">
        <v>35177.239999999991</v>
      </c>
      <c r="O75" s="73">
        <v>0</v>
      </c>
      <c r="P75" s="73">
        <v>4240.57</v>
      </c>
      <c r="Q75" s="73">
        <v>115271.4599999999</v>
      </c>
      <c r="R75" s="73">
        <v>8513.69</v>
      </c>
      <c r="S75" s="73">
        <v>18982.37</v>
      </c>
      <c r="T75" s="73">
        <v>10498.609999999988</v>
      </c>
      <c r="U75" s="73">
        <v>0</v>
      </c>
      <c r="V75" s="73">
        <v>27262.569999999963</v>
      </c>
      <c r="W75" s="73">
        <v>37471.839999999902</v>
      </c>
      <c r="X75" s="73">
        <v>0</v>
      </c>
      <c r="Y75" s="73">
        <v>42278.289999999892</v>
      </c>
      <c r="Z75" s="73">
        <v>3098.3299999999899</v>
      </c>
      <c r="AA75" s="73">
        <v>165</v>
      </c>
      <c r="AB75" s="73">
        <v>0</v>
      </c>
      <c r="AC75" s="73">
        <v>0</v>
      </c>
      <c r="AD75" s="73">
        <v>24282.4399999999</v>
      </c>
      <c r="AE75" s="73">
        <v>1864.02</v>
      </c>
      <c r="AF75" s="73">
        <v>0</v>
      </c>
      <c r="AG75" s="73">
        <v>5456.25</v>
      </c>
      <c r="AH75" s="73">
        <v>0</v>
      </c>
      <c r="AI75" s="73">
        <v>3406.69</v>
      </c>
      <c r="AJ75" s="73">
        <v>0</v>
      </c>
      <c r="AK75" s="73">
        <v>0</v>
      </c>
      <c r="AL75" s="73">
        <v>3319.57</v>
      </c>
      <c r="AM75" s="73">
        <v>1101.6600000000001</v>
      </c>
      <c r="AN75" s="73">
        <v>14297.93999999999</v>
      </c>
      <c r="AO75" s="73">
        <v>11765.03</v>
      </c>
      <c r="AP75" s="73">
        <v>0</v>
      </c>
      <c r="AQ75" s="73">
        <v>0</v>
      </c>
      <c r="AR75" s="73">
        <v>0</v>
      </c>
      <c r="AS75" s="73">
        <v>13927.64</v>
      </c>
      <c r="AT75" s="73">
        <v>-36385.411246610165</v>
      </c>
      <c r="AU75" s="73">
        <v>0</v>
      </c>
      <c r="AV75" s="73">
        <v>-14589.6</v>
      </c>
      <c r="AW75" s="73">
        <v>-8695.09</v>
      </c>
      <c r="AX75" s="73">
        <v>-11650.99</v>
      </c>
      <c r="AY75" s="74">
        <v>-260922.12875338981</v>
      </c>
      <c r="AZ75" s="73">
        <v>0</v>
      </c>
      <c r="BA75" s="73">
        <v>0</v>
      </c>
      <c r="BB75" s="73">
        <v>0</v>
      </c>
      <c r="BC75" s="73">
        <v>0</v>
      </c>
      <c r="BD75" s="73">
        <v>0</v>
      </c>
      <c r="BE75" s="73">
        <v>0</v>
      </c>
      <c r="BF75" s="73">
        <v>-83304.600000000006</v>
      </c>
      <c r="BG75" s="73">
        <v>0</v>
      </c>
      <c r="BH75" s="73">
        <v>0</v>
      </c>
      <c r="BI75" s="73">
        <v>0</v>
      </c>
      <c r="BJ75" s="73">
        <v>0</v>
      </c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60"/>
      <c r="BW75" s="60"/>
      <c r="BX75" s="59"/>
      <c r="BY75" s="59"/>
      <c r="BZ75" s="59"/>
      <c r="CA75" s="59"/>
      <c r="CB75" s="59"/>
      <c r="CC75" s="59"/>
      <c r="CD75" s="59"/>
      <c r="CE75" s="59"/>
      <c r="CF75" s="73">
        <v>0</v>
      </c>
      <c r="CG75" s="59"/>
      <c r="CH75" s="59"/>
      <c r="CI75" s="59"/>
      <c r="CJ75" s="59"/>
      <c r="CK75" s="59"/>
      <c r="CL75" s="59"/>
      <c r="CM75" s="59"/>
      <c r="CN75" s="59"/>
      <c r="CO75" s="59"/>
      <c r="CP75" s="75">
        <f t="shared" si="10"/>
        <v>980200</v>
      </c>
      <c r="CQ75" s="59"/>
      <c r="CR75" s="59"/>
      <c r="CS75" s="59"/>
      <c r="CT75" s="59"/>
      <c r="CU75" s="59"/>
      <c r="CV75" s="59"/>
      <c r="CW75" s="59"/>
      <c r="CX75" s="59"/>
      <c r="CY75" s="59"/>
      <c r="CZ75" s="59"/>
      <c r="DA75" s="59"/>
      <c r="DB75" s="59"/>
      <c r="DC75" s="59"/>
      <c r="DD75" s="59"/>
      <c r="DE75" s="59"/>
      <c r="DF75" s="59"/>
      <c r="DG75" s="59"/>
      <c r="DH75" s="59"/>
      <c r="DI75" s="59"/>
      <c r="DJ75" s="59"/>
      <c r="DK75" s="78">
        <v>621738</v>
      </c>
      <c r="DL75" s="78">
        <v>0</v>
      </c>
      <c r="DM75" s="78">
        <v>0</v>
      </c>
      <c r="DN75" s="78">
        <v>0</v>
      </c>
      <c r="DO75" s="78">
        <v>24137</v>
      </c>
      <c r="DP75" s="78">
        <v>93579</v>
      </c>
      <c r="DQ75" s="78">
        <v>258037</v>
      </c>
      <c r="DR75" s="78">
        <v>0</v>
      </c>
      <c r="DS75" s="78">
        <v>0</v>
      </c>
      <c r="DT75" s="78">
        <v>11839</v>
      </c>
      <c r="DU75" s="78">
        <v>0</v>
      </c>
      <c r="DV75" s="78">
        <v>34494</v>
      </c>
      <c r="DW75" s="59">
        <v>0</v>
      </c>
      <c r="DX75" s="78">
        <v>4534</v>
      </c>
      <c r="DY75" s="78">
        <v>73160</v>
      </c>
      <c r="DZ75" s="78">
        <v>6914</v>
      </c>
      <c r="EA75" s="78">
        <v>18687</v>
      </c>
      <c r="EB75" s="78">
        <v>10096</v>
      </c>
      <c r="EC75" s="78">
        <v>0</v>
      </c>
      <c r="ED75" s="78">
        <v>26030</v>
      </c>
      <c r="EE75" s="78">
        <v>25666</v>
      </c>
      <c r="EF75" s="78">
        <v>0</v>
      </c>
      <c r="EG75" s="78">
        <v>24930</v>
      </c>
      <c r="EH75" s="78">
        <v>5699</v>
      </c>
      <c r="EI75" s="78">
        <v>0</v>
      </c>
      <c r="EJ75" s="78">
        <v>0</v>
      </c>
      <c r="EK75" s="78">
        <v>0</v>
      </c>
      <c r="EL75" s="78">
        <v>25910</v>
      </c>
      <c r="EM75" s="78">
        <v>7086</v>
      </c>
      <c r="EN75" s="78">
        <v>0</v>
      </c>
      <c r="EO75" s="78">
        <v>2574</v>
      </c>
      <c r="EP75" s="105">
        <v>0.35000000102445483</v>
      </c>
      <c r="EQ75" s="78">
        <v>3090</v>
      </c>
      <c r="ER75" s="59">
        <v>0</v>
      </c>
      <c r="ES75" s="78">
        <v>0</v>
      </c>
      <c r="ET75" s="78">
        <v>2400</v>
      </c>
      <c r="EU75" s="78">
        <v>1023</v>
      </c>
      <c r="EV75" s="78">
        <v>10391</v>
      </c>
      <c r="EW75" s="78">
        <v>8625</v>
      </c>
      <c r="EX75" s="79">
        <v>0</v>
      </c>
      <c r="EY75" s="78">
        <v>0</v>
      </c>
      <c r="EZ75" s="78">
        <v>0</v>
      </c>
      <c r="FA75" s="78">
        <v>15255</v>
      </c>
      <c r="FB75" s="78">
        <v>-219633</v>
      </c>
      <c r="FC75" s="59">
        <v>0</v>
      </c>
      <c r="FD75" s="78">
        <v>0</v>
      </c>
      <c r="FE75" s="78">
        <v>0</v>
      </c>
      <c r="FF75" s="78">
        <v>-11000</v>
      </c>
      <c r="FG75" s="78">
        <v>0</v>
      </c>
      <c r="FH75" s="78">
        <v>0</v>
      </c>
      <c r="FI75" s="59">
        <v>0</v>
      </c>
      <c r="FJ75" s="78">
        <v>0</v>
      </c>
      <c r="FK75" s="59">
        <v>0</v>
      </c>
      <c r="FL75" s="59">
        <v>0</v>
      </c>
      <c r="FM75" s="78">
        <v>0</v>
      </c>
      <c r="FN75" s="59">
        <v>0</v>
      </c>
      <c r="FO75" s="78">
        <v>0</v>
      </c>
      <c r="FP75" s="78">
        <v>0</v>
      </c>
      <c r="FQ75" s="59">
        <v>0</v>
      </c>
      <c r="FR75" s="73">
        <v>-105061.35000000185</v>
      </c>
      <c r="FS75" s="73">
        <v>0</v>
      </c>
      <c r="FT75" s="73">
        <v>-105061.35000000185</v>
      </c>
      <c r="FU75" s="73">
        <v>0</v>
      </c>
      <c r="FV75" s="73">
        <f t="shared" si="16"/>
        <v>-21756.75</v>
      </c>
      <c r="FW75" s="74">
        <v>0</v>
      </c>
      <c r="FX75" s="73">
        <v>-21756.75</v>
      </c>
      <c r="FY75" s="73">
        <v>0</v>
      </c>
      <c r="FZ75" s="73">
        <v>0</v>
      </c>
      <c r="GA75" s="73">
        <v>0</v>
      </c>
      <c r="GB75" s="73">
        <v>0</v>
      </c>
      <c r="GC75" s="80">
        <v>980200</v>
      </c>
      <c r="GD75" s="37">
        <f t="shared" si="12"/>
        <v>0</v>
      </c>
      <c r="GF75" s="50">
        <f t="shared" si="11"/>
        <v>980199.99999999919</v>
      </c>
      <c r="GG75" s="80">
        <v>980200</v>
      </c>
      <c r="GH75" s="37">
        <f t="shared" si="13"/>
        <v>1085261.350000001</v>
      </c>
      <c r="GI75" s="37">
        <f t="shared" si="17"/>
        <v>0</v>
      </c>
      <c r="GJ75" s="40" t="s">
        <v>373</v>
      </c>
      <c r="GK75" s="40" t="s">
        <v>116</v>
      </c>
      <c r="GL75">
        <v>800550.00000000023</v>
      </c>
      <c r="GM75" s="37">
        <f t="shared" si="14"/>
        <v>179649.99999999895</v>
      </c>
      <c r="GN75">
        <v>857112</v>
      </c>
      <c r="GO75" s="37">
        <f t="shared" si="18"/>
        <v>228149.35000000102</v>
      </c>
      <c r="GQ75">
        <v>800550</v>
      </c>
      <c r="GR75" s="37">
        <f t="shared" si="15"/>
        <v>179649.99999999919</v>
      </c>
    </row>
    <row r="76" spans="1:204" ht="15" x14ac:dyDescent="0.25">
      <c r="A76" s="60" t="s">
        <v>374</v>
      </c>
      <c r="B76" s="60" t="s">
        <v>117</v>
      </c>
      <c r="C76" s="73">
        <v>1205608.47</v>
      </c>
      <c r="D76" s="73">
        <v>0</v>
      </c>
      <c r="E76" s="73">
        <v>0</v>
      </c>
      <c r="F76" s="73">
        <v>0</v>
      </c>
      <c r="G76" s="73">
        <v>56285.99</v>
      </c>
      <c r="H76" s="73">
        <v>123254.4899999999</v>
      </c>
      <c r="I76" s="73">
        <v>238782.98999999982</v>
      </c>
      <c r="J76" s="73">
        <v>0</v>
      </c>
      <c r="K76" s="73">
        <v>0</v>
      </c>
      <c r="L76" s="73">
        <v>11748.159999999998</v>
      </c>
      <c r="M76" s="73">
        <v>0</v>
      </c>
      <c r="N76" s="73">
        <v>55954.589999999982</v>
      </c>
      <c r="O76" s="73">
        <v>0</v>
      </c>
      <c r="P76" s="73">
        <v>47337.119999999893</v>
      </c>
      <c r="Q76" s="73">
        <v>125975.37000000001</v>
      </c>
      <c r="R76" s="73">
        <v>0</v>
      </c>
      <c r="S76" s="73">
        <v>36748.689999999981</v>
      </c>
      <c r="T76" s="73">
        <v>0</v>
      </c>
      <c r="U76" s="73">
        <v>1297.1300000000001</v>
      </c>
      <c r="V76" s="73">
        <v>63525.189999999981</v>
      </c>
      <c r="W76" s="73">
        <v>62185.749999999898</v>
      </c>
      <c r="X76" s="73">
        <v>0</v>
      </c>
      <c r="Y76" s="73">
        <v>44468.83</v>
      </c>
      <c r="Z76" s="73">
        <v>6377.96</v>
      </c>
      <c r="AA76" s="73">
        <v>0</v>
      </c>
      <c r="AB76" s="73">
        <v>0</v>
      </c>
      <c r="AC76" s="73">
        <v>0</v>
      </c>
      <c r="AD76" s="73">
        <v>70009.759999999893</v>
      </c>
      <c r="AE76" s="73">
        <v>8643.2699999999895</v>
      </c>
      <c r="AF76" s="73">
        <v>0</v>
      </c>
      <c r="AG76" s="73">
        <v>0</v>
      </c>
      <c r="AH76" s="73">
        <v>0</v>
      </c>
      <c r="AI76" s="73">
        <v>24368.249999999891</v>
      </c>
      <c r="AJ76" s="73">
        <v>0</v>
      </c>
      <c r="AK76" s="73">
        <v>0</v>
      </c>
      <c r="AL76" s="73">
        <v>15130.389999999899</v>
      </c>
      <c r="AM76" s="73">
        <v>4419.22</v>
      </c>
      <c r="AN76" s="73">
        <v>15285.44</v>
      </c>
      <c r="AO76" s="73">
        <v>13403.559999999899</v>
      </c>
      <c r="AP76" s="73">
        <v>0</v>
      </c>
      <c r="AQ76" s="73">
        <v>5977.6199999999899</v>
      </c>
      <c r="AR76" s="73">
        <v>0</v>
      </c>
      <c r="AS76" s="73">
        <v>13271.21</v>
      </c>
      <c r="AT76" s="73">
        <v>-32901.372931754275</v>
      </c>
      <c r="AU76" s="73">
        <v>0</v>
      </c>
      <c r="AV76" s="73">
        <v>-3909.4099999999899</v>
      </c>
      <c r="AW76" s="73">
        <v>-3585</v>
      </c>
      <c r="AX76" s="73">
        <v>-28157.639999999901</v>
      </c>
      <c r="AY76" s="74">
        <v>-391397.19706824463</v>
      </c>
      <c r="AZ76" s="73">
        <v>0</v>
      </c>
      <c r="BA76" s="73">
        <v>0</v>
      </c>
      <c r="BB76" s="73">
        <v>0</v>
      </c>
      <c r="BC76" s="73">
        <v>0</v>
      </c>
      <c r="BD76" s="73">
        <v>0</v>
      </c>
      <c r="BE76" s="73">
        <v>0</v>
      </c>
      <c r="BF76" s="73">
        <v>-125288.83</v>
      </c>
      <c r="BG76" s="73">
        <v>0</v>
      </c>
      <c r="BH76" s="73">
        <v>0</v>
      </c>
      <c r="BI76" s="73">
        <v>0</v>
      </c>
      <c r="BJ76" s="73">
        <v>0</v>
      </c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60"/>
      <c r="BW76" s="60"/>
      <c r="BX76" s="59"/>
      <c r="BY76" s="59"/>
      <c r="BZ76" s="59"/>
      <c r="CA76" s="59"/>
      <c r="CB76" s="59"/>
      <c r="CC76" s="59"/>
      <c r="CD76" s="59"/>
      <c r="CE76" s="59"/>
      <c r="CF76" s="73">
        <v>0</v>
      </c>
      <c r="CG76" s="59"/>
      <c r="CH76" s="59"/>
      <c r="CI76" s="59"/>
      <c r="CJ76" s="59"/>
      <c r="CK76" s="59"/>
      <c r="CL76" s="59"/>
      <c r="CM76" s="59"/>
      <c r="CN76" s="59"/>
      <c r="CO76" s="59"/>
      <c r="CP76" s="75">
        <f t="shared" si="10"/>
        <v>1664820</v>
      </c>
      <c r="CQ76" s="59"/>
      <c r="CR76" s="59"/>
      <c r="CS76" s="59"/>
      <c r="CT76" s="59"/>
      <c r="CU76" s="59"/>
      <c r="CV76" s="59"/>
      <c r="CW76" s="59"/>
      <c r="CX76" s="59"/>
      <c r="CY76" s="59"/>
      <c r="CZ76" s="59"/>
      <c r="DA76" s="59"/>
      <c r="DB76" s="59"/>
      <c r="DC76" s="59"/>
      <c r="DD76" s="59"/>
      <c r="DE76" s="59"/>
      <c r="DF76" s="59"/>
      <c r="DG76" s="59"/>
      <c r="DH76" s="59"/>
      <c r="DI76" s="59"/>
      <c r="DJ76" s="59"/>
      <c r="DK76" s="78">
        <v>1232144</v>
      </c>
      <c r="DL76" s="78">
        <v>0</v>
      </c>
      <c r="DM76" s="78">
        <v>0</v>
      </c>
      <c r="DN76" s="78">
        <v>0</v>
      </c>
      <c r="DO76" s="78">
        <v>38107</v>
      </c>
      <c r="DP76" s="78">
        <v>116729</v>
      </c>
      <c r="DQ76" s="78">
        <v>256176</v>
      </c>
      <c r="DR76" s="78">
        <v>0</v>
      </c>
      <c r="DS76" s="78">
        <v>0</v>
      </c>
      <c r="DT76" s="78">
        <v>28005</v>
      </c>
      <c r="DU76" s="78">
        <v>0</v>
      </c>
      <c r="DV76" s="78">
        <v>58674</v>
      </c>
      <c r="DW76" s="59">
        <v>0</v>
      </c>
      <c r="DX76" s="78">
        <v>35211</v>
      </c>
      <c r="DY76" s="78">
        <v>85070</v>
      </c>
      <c r="DZ76" s="78">
        <v>0</v>
      </c>
      <c r="EA76" s="78">
        <v>47938</v>
      </c>
      <c r="EB76" s="78">
        <v>0</v>
      </c>
      <c r="EC76" s="78">
        <v>2134</v>
      </c>
      <c r="ED76" s="78">
        <v>62349</v>
      </c>
      <c r="EE76" s="78">
        <v>55539</v>
      </c>
      <c r="EF76" s="78">
        <v>0</v>
      </c>
      <c r="EG76" s="78">
        <v>69260</v>
      </c>
      <c r="EH76" s="78">
        <v>5414</v>
      </c>
      <c r="EI76" s="78">
        <v>1800</v>
      </c>
      <c r="EJ76" s="78">
        <v>0</v>
      </c>
      <c r="EK76" s="78">
        <v>0</v>
      </c>
      <c r="EL76" s="78">
        <v>39496</v>
      </c>
      <c r="EM76" s="78">
        <v>24345</v>
      </c>
      <c r="EN76" s="78">
        <v>0</v>
      </c>
      <c r="EO76" s="78">
        <v>0</v>
      </c>
      <c r="EP76" s="105">
        <v>27567.639999998501</v>
      </c>
      <c r="EQ76" s="78">
        <v>24900</v>
      </c>
      <c r="ER76" s="59">
        <v>0</v>
      </c>
      <c r="ES76" s="78">
        <v>0</v>
      </c>
      <c r="ET76" s="78">
        <v>3500</v>
      </c>
      <c r="EU76" s="78">
        <v>4528</v>
      </c>
      <c r="EV76" s="78">
        <v>19815</v>
      </c>
      <c r="EW76" s="78">
        <v>10000</v>
      </c>
      <c r="EX76" s="79">
        <v>0</v>
      </c>
      <c r="EY76" s="78">
        <v>5500</v>
      </c>
      <c r="EZ76" s="78">
        <v>0</v>
      </c>
      <c r="FA76" s="78">
        <v>14155</v>
      </c>
      <c r="FB76" s="78">
        <v>-348451</v>
      </c>
      <c r="FC76" s="59">
        <v>0</v>
      </c>
      <c r="FD76" s="78">
        <v>0</v>
      </c>
      <c r="FE76" s="78">
        <v>-1800</v>
      </c>
      <c r="FF76" s="78">
        <v>0</v>
      </c>
      <c r="FG76" s="78">
        <v>0</v>
      </c>
      <c r="FH76" s="78">
        <v>0</v>
      </c>
      <c r="FI76" s="59">
        <v>0</v>
      </c>
      <c r="FJ76" s="78">
        <v>0</v>
      </c>
      <c r="FK76" s="59">
        <v>0</v>
      </c>
      <c r="FL76" s="59">
        <v>0</v>
      </c>
      <c r="FM76" s="78">
        <v>0</v>
      </c>
      <c r="FN76" s="59">
        <v>0</v>
      </c>
      <c r="FO76" s="78">
        <v>0</v>
      </c>
      <c r="FP76" s="78">
        <v>0</v>
      </c>
      <c r="FQ76" s="59">
        <v>0</v>
      </c>
      <c r="FR76" s="73">
        <v>-253285.63999999806</v>
      </c>
      <c r="FS76" s="73">
        <v>0</v>
      </c>
      <c r="FT76" s="73">
        <v>-253285.63999999806</v>
      </c>
      <c r="FU76" s="73">
        <v>0</v>
      </c>
      <c r="FV76" s="73">
        <f t="shared" si="16"/>
        <v>-127996.81000000001</v>
      </c>
      <c r="FW76" s="74">
        <v>0</v>
      </c>
      <c r="FX76" s="73">
        <v>-127996.81000000001</v>
      </c>
      <c r="FY76" s="73">
        <v>0</v>
      </c>
      <c r="FZ76" s="73">
        <v>0</v>
      </c>
      <c r="GA76" s="73">
        <v>0</v>
      </c>
      <c r="GB76" s="73">
        <v>0</v>
      </c>
      <c r="GC76" s="80">
        <v>1664820</v>
      </c>
      <c r="GD76" s="37">
        <f t="shared" si="12"/>
        <v>0</v>
      </c>
      <c r="GF76" s="50">
        <f t="shared" si="11"/>
        <v>1664820.0000000005</v>
      </c>
      <c r="GG76" s="80">
        <v>1664820</v>
      </c>
      <c r="GH76" s="37">
        <f t="shared" si="13"/>
        <v>1918105.6399999987</v>
      </c>
      <c r="GI76" s="37">
        <f t="shared" si="17"/>
        <v>0</v>
      </c>
      <c r="GJ76" s="40" t="s">
        <v>374</v>
      </c>
      <c r="GK76" s="40" t="s">
        <v>117</v>
      </c>
      <c r="GL76">
        <v>1687410.0000000009</v>
      </c>
      <c r="GM76" s="37">
        <f t="shared" si="14"/>
        <v>-22590.000000000466</v>
      </c>
      <c r="GN76">
        <v>1874664</v>
      </c>
      <c r="GO76" s="37">
        <f t="shared" si="18"/>
        <v>43441.639999998733</v>
      </c>
      <c r="GQ76">
        <v>1687410</v>
      </c>
      <c r="GR76" s="37">
        <f t="shared" si="15"/>
        <v>-22589.999999999534</v>
      </c>
    </row>
    <row r="77" spans="1:204" ht="15" x14ac:dyDescent="0.25">
      <c r="A77" s="60" t="s">
        <v>375</v>
      </c>
      <c r="B77" s="60" t="s">
        <v>118</v>
      </c>
      <c r="C77" s="73">
        <v>1057524.49</v>
      </c>
      <c r="D77" s="73">
        <v>0</v>
      </c>
      <c r="E77" s="73">
        <v>0</v>
      </c>
      <c r="F77" s="73">
        <v>0</v>
      </c>
      <c r="G77" s="73">
        <v>99505.059999999561</v>
      </c>
      <c r="H77" s="73">
        <v>129334.75</v>
      </c>
      <c r="I77" s="73">
        <v>167435.35999999993</v>
      </c>
      <c r="J77" s="73">
        <v>0</v>
      </c>
      <c r="K77" s="73">
        <v>0</v>
      </c>
      <c r="L77" s="73">
        <v>11115.400000000001</v>
      </c>
      <c r="M77" s="73">
        <v>0</v>
      </c>
      <c r="N77" s="73">
        <v>48906.419999999896</v>
      </c>
      <c r="O77" s="73">
        <v>0</v>
      </c>
      <c r="P77" s="73">
        <v>6999.0799999999899</v>
      </c>
      <c r="Q77" s="73">
        <v>65573.659999999989</v>
      </c>
      <c r="R77" s="73">
        <v>0</v>
      </c>
      <c r="S77" s="73">
        <v>21672.89</v>
      </c>
      <c r="T77" s="73">
        <v>7585.28</v>
      </c>
      <c r="U77" s="73">
        <v>4900</v>
      </c>
      <c r="V77" s="73">
        <v>39637.319999999978</v>
      </c>
      <c r="W77" s="73">
        <v>43522.69</v>
      </c>
      <c r="X77" s="73">
        <v>0</v>
      </c>
      <c r="Y77" s="73">
        <v>50895.360000000001</v>
      </c>
      <c r="Z77" s="73">
        <v>7796.0799999999899</v>
      </c>
      <c r="AA77" s="73">
        <v>0</v>
      </c>
      <c r="AB77" s="73">
        <v>408.42</v>
      </c>
      <c r="AC77" s="73">
        <v>0</v>
      </c>
      <c r="AD77" s="73">
        <v>35159.139999999898</v>
      </c>
      <c r="AE77" s="73">
        <v>9040.9600000000009</v>
      </c>
      <c r="AF77" s="73">
        <v>0</v>
      </c>
      <c r="AG77" s="73">
        <v>2414.96</v>
      </c>
      <c r="AH77" s="73">
        <v>0</v>
      </c>
      <c r="AI77" s="73">
        <v>17347.19999999999</v>
      </c>
      <c r="AJ77" s="73">
        <v>0</v>
      </c>
      <c r="AK77" s="73">
        <v>0</v>
      </c>
      <c r="AL77" s="73">
        <v>0</v>
      </c>
      <c r="AM77" s="73">
        <v>1510.9</v>
      </c>
      <c r="AN77" s="73">
        <v>12659.259999999991</v>
      </c>
      <c r="AO77" s="73">
        <v>9244.8700000000008</v>
      </c>
      <c r="AP77" s="73">
        <v>0</v>
      </c>
      <c r="AQ77" s="73">
        <v>65</v>
      </c>
      <c r="AR77" s="73">
        <v>0</v>
      </c>
      <c r="AS77" s="73">
        <v>14894.75</v>
      </c>
      <c r="AT77" s="73">
        <v>-56697.228183678351</v>
      </c>
      <c r="AU77" s="73">
        <v>0</v>
      </c>
      <c r="AV77" s="73">
        <v>-6758.4899999999898</v>
      </c>
      <c r="AW77" s="73">
        <v>-1815</v>
      </c>
      <c r="AX77" s="73">
        <v>20009.27</v>
      </c>
      <c r="AY77" s="74">
        <v>-352221.79181632062</v>
      </c>
      <c r="AZ77" s="73">
        <v>0</v>
      </c>
      <c r="BA77" s="73">
        <v>0</v>
      </c>
      <c r="BB77" s="73">
        <v>-15000</v>
      </c>
      <c r="BC77" s="73">
        <v>-42.049999999999898</v>
      </c>
      <c r="BD77" s="73">
        <v>42.049999999999898</v>
      </c>
      <c r="BE77" s="73">
        <v>0</v>
      </c>
      <c r="BF77" s="73">
        <v>-81526.059999999896</v>
      </c>
      <c r="BG77" s="73">
        <v>0</v>
      </c>
      <c r="BH77" s="73">
        <v>0</v>
      </c>
      <c r="BI77" s="73">
        <v>0</v>
      </c>
      <c r="BJ77" s="73">
        <v>0</v>
      </c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60"/>
      <c r="BW77" s="60"/>
      <c r="BX77" s="59"/>
      <c r="BY77" s="59"/>
      <c r="BZ77" s="59"/>
      <c r="CA77" s="59"/>
      <c r="CB77" s="59"/>
      <c r="CC77" s="59"/>
      <c r="CD77" s="59"/>
      <c r="CE77" s="59"/>
      <c r="CF77" s="73">
        <v>0</v>
      </c>
      <c r="CG77" s="59"/>
      <c r="CH77" s="59"/>
      <c r="CI77" s="59"/>
      <c r="CJ77" s="59"/>
      <c r="CK77" s="59"/>
      <c r="CL77" s="59"/>
      <c r="CM77" s="59"/>
      <c r="CN77" s="59"/>
      <c r="CO77" s="59"/>
      <c r="CP77" s="75">
        <f t="shared" si="10"/>
        <v>1371140</v>
      </c>
      <c r="CQ77" s="59"/>
      <c r="CR77" s="59"/>
      <c r="CS77" s="59"/>
      <c r="CT77" s="59"/>
      <c r="CU77" s="59"/>
      <c r="CV77" s="59"/>
      <c r="CW77" s="59"/>
      <c r="CX77" s="59"/>
      <c r="CY77" s="59"/>
      <c r="CZ77" s="59"/>
      <c r="DA77" s="59"/>
      <c r="DB77" s="59"/>
      <c r="DC77" s="59"/>
      <c r="DD77" s="59"/>
      <c r="DE77" s="59"/>
      <c r="DF77" s="59"/>
      <c r="DG77" s="59"/>
      <c r="DH77" s="59"/>
      <c r="DI77" s="59"/>
      <c r="DJ77" s="59"/>
      <c r="DK77" s="78">
        <v>996825.10208443808</v>
      </c>
      <c r="DL77" s="78">
        <v>0</v>
      </c>
      <c r="DM77" s="78">
        <v>0</v>
      </c>
      <c r="DN77" s="78">
        <v>0</v>
      </c>
      <c r="DO77" s="78">
        <v>34723</v>
      </c>
      <c r="DP77" s="78">
        <v>109223.14845103578</v>
      </c>
      <c r="DQ77" s="78">
        <v>188881.82590530056</v>
      </c>
      <c r="DR77" s="78">
        <v>0</v>
      </c>
      <c r="DS77" s="78">
        <v>0</v>
      </c>
      <c r="DT77" s="78">
        <v>7861.1224428382984</v>
      </c>
      <c r="DU77" s="78">
        <v>0</v>
      </c>
      <c r="DV77" s="78">
        <v>55381.919122458079</v>
      </c>
      <c r="DW77" s="59">
        <v>0</v>
      </c>
      <c r="DX77" s="78">
        <v>9832</v>
      </c>
      <c r="DY77" s="78">
        <v>59300</v>
      </c>
      <c r="DZ77" s="78">
        <v>3000</v>
      </c>
      <c r="EA77" s="78">
        <v>32705.331087378643</v>
      </c>
      <c r="EB77" s="78">
        <v>12510.860945829238</v>
      </c>
      <c r="EC77" s="78">
        <v>5124</v>
      </c>
      <c r="ED77" s="78">
        <v>37522</v>
      </c>
      <c r="EE77" s="78">
        <v>51657</v>
      </c>
      <c r="EF77" s="78">
        <v>0</v>
      </c>
      <c r="EG77" s="78">
        <v>15855.6</v>
      </c>
      <c r="EH77" s="78">
        <v>8400</v>
      </c>
      <c r="EI77" s="78">
        <v>0</v>
      </c>
      <c r="EJ77" s="78">
        <v>0</v>
      </c>
      <c r="EK77" s="78">
        <v>0</v>
      </c>
      <c r="EL77" s="78">
        <v>27300</v>
      </c>
      <c r="EM77" s="78">
        <v>7415</v>
      </c>
      <c r="EN77" s="78">
        <v>0</v>
      </c>
      <c r="EO77" s="78">
        <v>2163</v>
      </c>
      <c r="EP77" s="105">
        <v>64724.232414550381</v>
      </c>
      <c r="EQ77" s="78">
        <v>4753</v>
      </c>
      <c r="ER77" s="59">
        <v>0</v>
      </c>
      <c r="ES77" s="78">
        <v>0</v>
      </c>
      <c r="ET77" s="78">
        <v>2500</v>
      </c>
      <c r="EU77" s="78">
        <v>2900</v>
      </c>
      <c r="EV77" s="78">
        <v>416</v>
      </c>
      <c r="EW77" s="78">
        <v>12000</v>
      </c>
      <c r="EX77" s="79">
        <v>0</v>
      </c>
      <c r="EY77" s="78">
        <v>0</v>
      </c>
      <c r="EZ77" s="78">
        <v>0</v>
      </c>
      <c r="FA77" s="78">
        <v>15003.91754617</v>
      </c>
      <c r="FB77" s="78">
        <v>-312749</v>
      </c>
      <c r="FC77" s="59">
        <v>0</v>
      </c>
      <c r="FD77" s="78">
        <v>0</v>
      </c>
      <c r="FE77" s="78">
        <v>-2300</v>
      </c>
      <c r="FF77" s="78">
        <v>0</v>
      </c>
      <c r="FG77" s="78">
        <v>0</v>
      </c>
      <c r="FH77" s="78">
        <v>0</v>
      </c>
      <c r="FI77" s="59">
        <v>0</v>
      </c>
      <c r="FJ77" s="78">
        <v>0</v>
      </c>
      <c r="FK77" s="59">
        <v>0</v>
      </c>
      <c r="FL77" s="59">
        <v>0</v>
      </c>
      <c r="FM77" s="78">
        <v>0</v>
      </c>
      <c r="FN77" s="59">
        <v>0</v>
      </c>
      <c r="FO77" s="78">
        <v>0</v>
      </c>
      <c r="FP77" s="78">
        <v>0</v>
      </c>
      <c r="FQ77" s="59">
        <v>0</v>
      </c>
      <c r="FR77" s="73">
        <v>-82600.189999998722</v>
      </c>
      <c r="FS77" s="73">
        <v>-811.13</v>
      </c>
      <c r="FT77" s="73">
        <v>-81789.059999998717</v>
      </c>
      <c r="FU77" s="73">
        <v>0</v>
      </c>
      <c r="FV77" s="73">
        <f t="shared" si="16"/>
        <v>-1116.1799999999998</v>
      </c>
      <c r="FW77" s="74">
        <v>-853.18</v>
      </c>
      <c r="FX77" s="73">
        <v>-263</v>
      </c>
      <c r="FY77" s="73">
        <v>0</v>
      </c>
      <c r="FZ77" s="73">
        <v>0</v>
      </c>
      <c r="GA77" s="73">
        <v>0</v>
      </c>
      <c r="GB77" s="73">
        <v>0</v>
      </c>
      <c r="GC77" s="80">
        <v>1371140</v>
      </c>
      <c r="GD77" s="37">
        <f t="shared" si="12"/>
        <v>-42.049999999999955</v>
      </c>
      <c r="GF77" s="50">
        <f t="shared" si="11"/>
        <v>1371140.0000000002</v>
      </c>
      <c r="GG77" s="80">
        <v>1371140</v>
      </c>
      <c r="GH77" s="37">
        <f t="shared" si="13"/>
        <v>1452929.0599999989</v>
      </c>
      <c r="GI77" s="37">
        <f t="shared" si="17"/>
        <v>0</v>
      </c>
      <c r="GJ77" s="40" t="s">
        <v>375</v>
      </c>
      <c r="GK77" s="40" t="s">
        <v>118</v>
      </c>
      <c r="GL77">
        <v>1264180.0000000009</v>
      </c>
      <c r="GM77" s="37">
        <f t="shared" si="14"/>
        <v>106959.9999999993</v>
      </c>
      <c r="GN77">
        <v>1316180</v>
      </c>
      <c r="GO77" s="37">
        <f t="shared" si="18"/>
        <v>136749.05999999889</v>
      </c>
      <c r="GQ77">
        <v>1264180.0000000007</v>
      </c>
      <c r="GR77" s="37">
        <f t="shared" si="15"/>
        <v>106959.99999999953</v>
      </c>
    </row>
    <row r="78" spans="1:204" ht="15" x14ac:dyDescent="0.25">
      <c r="A78" s="60" t="s">
        <v>376</v>
      </c>
      <c r="B78" s="60" t="s">
        <v>122</v>
      </c>
      <c r="C78" s="73">
        <v>1141614.6299999999</v>
      </c>
      <c r="D78" s="73">
        <v>0</v>
      </c>
      <c r="E78" s="73">
        <v>0</v>
      </c>
      <c r="F78" s="73">
        <v>0</v>
      </c>
      <c r="G78" s="73">
        <v>63436.03</v>
      </c>
      <c r="H78" s="73">
        <v>172306.3</v>
      </c>
      <c r="I78" s="73">
        <v>261789.6999999999</v>
      </c>
      <c r="J78" s="73">
        <v>0</v>
      </c>
      <c r="K78" s="73">
        <v>0</v>
      </c>
      <c r="L78" s="73">
        <v>41685.989999999903</v>
      </c>
      <c r="M78" s="73">
        <v>0</v>
      </c>
      <c r="N78" s="73">
        <v>53338.799999999996</v>
      </c>
      <c r="O78" s="73">
        <v>0</v>
      </c>
      <c r="P78" s="73">
        <v>8911.34</v>
      </c>
      <c r="Q78" s="73">
        <v>119103.94999999998</v>
      </c>
      <c r="R78" s="73">
        <v>215.599999999999</v>
      </c>
      <c r="S78" s="73">
        <v>33982.459999999897</v>
      </c>
      <c r="T78" s="73">
        <v>25477.38</v>
      </c>
      <c r="U78" s="73">
        <v>2703.3699999999899</v>
      </c>
      <c r="V78" s="73">
        <v>48998.01</v>
      </c>
      <c r="W78" s="73">
        <v>32871.06</v>
      </c>
      <c r="X78" s="73">
        <v>37717.5</v>
      </c>
      <c r="Y78" s="73">
        <v>23961.79999999989</v>
      </c>
      <c r="Z78" s="73">
        <v>6295.97</v>
      </c>
      <c r="AA78" s="73">
        <v>0</v>
      </c>
      <c r="AB78" s="73">
        <v>0</v>
      </c>
      <c r="AC78" s="73">
        <v>188.94999999999899</v>
      </c>
      <c r="AD78" s="73">
        <v>46085.120000000003</v>
      </c>
      <c r="AE78" s="73">
        <v>0</v>
      </c>
      <c r="AF78" s="73">
        <v>0</v>
      </c>
      <c r="AG78" s="73">
        <v>1877.48</v>
      </c>
      <c r="AH78" s="73">
        <v>0</v>
      </c>
      <c r="AI78" s="73">
        <v>663.26999999999896</v>
      </c>
      <c r="AJ78" s="73">
        <v>0</v>
      </c>
      <c r="AK78" s="73">
        <v>0</v>
      </c>
      <c r="AL78" s="73">
        <v>14491</v>
      </c>
      <c r="AM78" s="73">
        <v>1806.17</v>
      </c>
      <c r="AN78" s="73">
        <v>15529.329999999891</v>
      </c>
      <c r="AO78" s="73">
        <v>9136.2900000000009</v>
      </c>
      <c r="AP78" s="73">
        <v>0</v>
      </c>
      <c r="AQ78" s="73">
        <v>0</v>
      </c>
      <c r="AR78" s="73">
        <v>0</v>
      </c>
      <c r="AS78" s="73">
        <v>16783.190000000002</v>
      </c>
      <c r="AT78" s="73">
        <v>-37752.110352229676</v>
      </c>
      <c r="AU78" s="73">
        <v>0</v>
      </c>
      <c r="AV78" s="73">
        <v>0</v>
      </c>
      <c r="AW78" s="73">
        <v>-14705.86</v>
      </c>
      <c r="AX78" s="73">
        <v>-24321.31</v>
      </c>
      <c r="AY78" s="74">
        <v>-333675.47964777035</v>
      </c>
      <c r="AZ78" s="73">
        <v>0</v>
      </c>
      <c r="BA78" s="73">
        <v>0</v>
      </c>
      <c r="BB78" s="73">
        <v>-1973.69</v>
      </c>
      <c r="BC78" s="73">
        <v>0</v>
      </c>
      <c r="BD78" s="73">
        <v>0</v>
      </c>
      <c r="BE78" s="73">
        <v>0</v>
      </c>
      <c r="BF78" s="73">
        <v>-69702.240000000005</v>
      </c>
      <c r="BG78" s="73">
        <v>0</v>
      </c>
      <c r="BH78" s="73">
        <v>0</v>
      </c>
      <c r="BI78" s="73">
        <v>0</v>
      </c>
      <c r="BJ78" s="73">
        <v>0</v>
      </c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60"/>
      <c r="BW78" s="60"/>
      <c r="BX78" s="59"/>
      <c r="BY78" s="59"/>
      <c r="BZ78" s="59"/>
      <c r="CA78" s="59"/>
      <c r="CB78" s="59"/>
      <c r="CC78" s="59"/>
      <c r="CD78" s="59"/>
      <c r="CE78" s="59"/>
      <c r="CF78" s="73">
        <v>37717.5</v>
      </c>
      <c r="CG78" s="59"/>
      <c r="CH78" s="59"/>
      <c r="CI78" s="59"/>
      <c r="CJ78" s="59"/>
      <c r="CK78" s="59"/>
      <c r="CL78" s="59"/>
      <c r="CM78" s="59"/>
      <c r="CN78" s="59"/>
      <c r="CO78" s="59"/>
      <c r="CP78" s="75">
        <f t="shared" si="10"/>
        <v>1661122.5</v>
      </c>
      <c r="CQ78" s="59"/>
      <c r="CR78" s="59"/>
      <c r="CS78" s="59"/>
      <c r="CT78" s="59"/>
      <c r="CU78" s="59"/>
      <c r="CV78" s="59"/>
      <c r="CW78" s="59"/>
      <c r="CX78" s="59"/>
      <c r="CY78" s="59"/>
      <c r="CZ78" s="59"/>
      <c r="DA78" s="59"/>
      <c r="DB78" s="59"/>
      <c r="DC78" s="59"/>
      <c r="DD78" s="59"/>
      <c r="DE78" s="59"/>
      <c r="DF78" s="59"/>
      <c r="DG78" s="59"/>
      <c r="DH78" s="59"/>
      <c r="DI78" s="59"/>
      <c r="DJ78" s="59"/>
      <c r="DK78" s="78">
        <v>1167062</v>
      </c>
      <c r="DL78" s="78">
        <v>0</v>
      </c>
      <c r="DM78" s="78">
        <v>0</v>
      </c>
      <c r="DN78" s="78">
        <v>0</v>
      </c>
      <c r="DO78" s="78">
        <v>39032</v>
      </c>
      <c r="DP78" s="78">
        <v>167120</v>
      </c>
      <c r="DQ78" s="78">
        <v>264181</v>
      </c>
      <c r="DR78" s="78">
        <v>0</v>
      </c>
      <c r="DS78" s="78">
        <v>0</v>
      </c>
      <c r="DT78" s="78">
        <v>39009</v>
      </c>
      <c r="DU78" s="78">
        <v>0</v>
      </c>
      <c r="DV78" s="78">
        <v>52553</v>
      </c>
      <c r="DW78" s="59">
        <v>0</v>
      </c>
      <c r="DX78" s="78">
        <v>8610</v>
      </c>
      <c r="DY78" s="78">
        <v>54411</v>
      </c>
      <c r="DZ78" s="78">
        <v>7735</v>
      </c>
      <c r="EA78" s="78">
        <v>35045</v>
      </c>
      <c r="EB78" s="78">
        <v>26143</v>
      </c>
      <c r="EC78" s="78">
        <v>2720</v>
      </c>
      <c r="ED78" s="78">
        <v>51901</v>
      </c>
      <c r="EE78" s="78">
        <v>42636</v>
      </c>
      <c r="EF78" s="78">
        <v>37717.5</v>
      </c>
      <c r="EG78" s="78">
        <v>15804</v>
      </c>
      <c r="EH78" s="78">
        <v>6502</v>
      </c>
      <c r="EI78" s="78">
        <v>200</v>
      </c>
      <c r="EJ78" s="78">
        <v>0</v>
      </c>
      <c r="EK78" s="78">
        <v>0</v>
      </c>
      <c r="EL78" s="78">
        <v>47000</v>
      </c>
      <c r="EM78" s="78">
        <v>110</v>
      </c>
      <c r="EN78" s="78">
        <v>0</v>
      </c>
      <c r="EO78" s="78">
        <v>3000</v>
      </c>
      <c r="EP78" s="105">
        <v>-68005.875000002794</v>
      </c>
      <c r="EQ78" s="78">
        <v>1808</v>
      </c>
      <c r="ER78" s="59">
        <v>0</v>
      </c>
      <c r="ES78" s="78">
        <v>0</v>
      </c>
      <c r="ET78" s="78">
        <v>5000</v>
      </c>
      <c r="EU78" s="78">
        <v>1788</v>
      </c>
      <c r="EV78" s="78">
        <v>12455</v>
      </c>
      <c r="EW78" s="78">
        <v>12000</v>
      </c>
      <c r="EX78" s="79">
        <v>0</v>
      </c>
      <c r="EY78" s="78">
        <v>0</v>
      </c>
      <c r="EZ78" s="78">
        <v>0</v>
      </c>
      <c r="FA78" s="78">
        <v>17246</v>
      </c>
      <c r="FB78" s="78">
        <v>-260343</v>
      </c>
      <c r="FC78" s="59">
        <v>0</v>
      </c>
      <c r="FD78" s="78">
        <v>0</v>
      </c>
      <c r="FE78" s="78">
        <v>-15000</v>
      </c>
      <c r="FF78" s="78">
        <v>-6000</v>
      </c>
      <c r="FG78" s="78">
        <v>0</v>
      </c>
      <c r="FH78" s="78">
        <v>0</v>
      </c>
      <c r="FI78" s="59">
        <v>0</v>
      </c>
      <c r="FJ78" s="78">
        <v>0</v>
      </c>
      <c r="FK78" s="59">
        <v>0</v>
      </c>
      <c r="FL78" s="59">
        <v>0</v>
      </c>
      <c r="FM78" s="78">
        <v>0</v>
      </c>
      <c r="FN78" s="59">
        <v>0</v>
      </c>
      <c r="FO78" s="78">
        <v>0</v>
      </c>
      <c r="FP78" s="78">
        <v>0</v>
      </c>
      <c r="FQ78" s="59">
        <v>0</v>
      </c>
      <c r="FR78" s="73">
        <v>-70599.624999997686</v>
      </c>
      <c r="FS78" s="73">
        <v>0</v>
      </c>
      <c r="FT78" s="73">
        <v>-70599.624999997686</v>
      </c>
      <c r="FU78" s="73">
        <v>0</v>
      </c>
      <c r="FV78" s="73">
        <f t="shared" si="16"/>
        <v>-897.3799999999901</v>
      </c>
      <c r="FW78" s="74">
        <v>0</v>
      </c>
      <c r="FX78" s="73">
        <v>-897.3799999999901</v>
      </c>
      <c r="FY78" s="73">
        <v>0</v>
      </c>
      <c r="FZ78" s="73">
        <v>0</v>
      </c>
      <c r="GA78" s="73">
        <v>0</v>
      </c>
      <c r="GB78" s="73">
        <v>0</v>
      </c>
      <c r="GC78" s="80">
        <v>1698840</v>
      </c>
      <c r="GD78" s="37">
        <f t="shared" si="12"/>
        <v>0</v>
      </c>
      <c r="GF78" s="50">
        <f t="shared" si="11"/>
        <v>1698839.9999999995</v>
      </c>
      <c r="GG78" s="80">
        <v>1698840</v>
      </c>
      <c r="GH78" s="37">
        <f t="shared" si="13"/>
        <v>1769439.6249999972</v>
      </c>
      <c r="GI78" s="37">
        <f t="shared" si="17"/>
        <v>0</v>
      </c>
      <c r="GJ78" s="40" t="s">
        <v>376</v>
      </c>
      <c r="GK78" s="40" t="s">
        <v>122</v>
      </c>
      <c r="GL78">
        <v>1453282.1100000003</v>
      </c>
      <c r="GM78" s="37">
        <f t="shared" si="14"/>
        <v>245557.8899999992</v>
      </c>
      <c r="GN78">
        <v>1486308</v>
      </c>
      <c r="GO78" s="37">
        <f t="shared" si="18"/>
        <v>283131.62499999721</v>
      </c>
      <c r="GQ78">
        <v>1453282.1100000008</v>
      </c>
      <c r="GR78" s="37">
        <f t="shared" si="15"/>
        <v>245557.88999999873</v>
      </c>
    </row>
    <row r="79" spans="1:204" ht="15" x14ac:dyDescent="0.25">
      <c r="A79" s="60" t="s">
        <v>377</v>
      </c>
      <c r="B79" s="60" t="s">
        <v>123</v>
      </c>
      <c r="C79" s="73">
        <v>551035.82999999984</v>
      </c>
      <c r="D79" s="73">
        <v>0</v>
      </c>
      <c r="E79" s="73">
        <v>0</v>
      </c>
      <c r="F79" s="73">
        <v>0</v>
      </c>
      <c r="G79" s="73">
        <v>36484.839999999989</v>
      </c>
      <c r="H79" s="73">
        <v>68911.67</v>
      </c>
      <c r="I79" s="73">
        <v>166613.42000000001</v>
      </c>
      <c r="J79" s="73">
        <v>0</v>
      </c>
      <c r="K79" s="73">
        <v>0</v>
      </c>
      <c r="L79" s="73">
        <v>9583.1899999999987</v>
      </c>
      <c r="M79" s="73">
        <v>0</v>
      </c>
      <c r="N79" s="73">
        <v>32403.550000000003</v>
      </c>
      <c r="O79" s="73">
        <v>0</v>
      </c>
      <c r="P79" s="73">
        <v>4292.2699999999895</v>
      </c>
      <c r="Q79" s="73">
        <v>102259.39999999991</v>
      </c>
      <c r="R79" s="73">
        <v>0</v>
      </c>
      <c r="S79" s="73">
        <v>6852.2799999999897</v>
      </c>
      <c r="T79" s="73">
        <v>9352.99999999998</v>
      </c>
      <c r="U79" s="73">
        <v>1705.28</v>
      </c>
      <c r="V79" s="73">
        <v>28068.26999999999</v>
      </c>
      <c r="W79" s="73">
        <v>31285</v>
      </c>
      <c r="X79" s="73">
        <v>12973.75</v>
      </c>
      <c r="Y79" s="73">
        <v>18021.219999999899</v>
      </c>
      <c r="Z79" s="73">
        <v>3778.6199999999899</v>
      </c>
      <c r="AA79" s="73">
        <v>0</v>
      </c>
      <c r="AB79" s="73">
        <v>280.13</v>
      </c>
      <c r="AC79" s="73">
        <v>0</v>
      </c>
      <c r="AD79" s="73">
        <v>7268.4099999999899</v>
      </c>
      <c r="AE79" s="73">
        <v>0</v>
      </c>
      <c r="AF79" s="73">
        <v>0</v>
      </c>
      <c r="AG79" s="73">
        <v>2437.29</v>
      </c>
      <c r="AH79" s="73">
        <v>0</v>
      </c>
      <c r="AI79" s="73">
        <v>1334.1599999999989</v>
      </c>
      <c r="AJ79" s="73">
        <v>0</v>
      </c>
      <c r="AK79" s="73">
        <v>0</v>
      </c>
      <c r="AL79" s="73">
        <v>8599.75</v>
      </c>
      <c r="AM79" s="73">
        <v>500.57999999999902</v>
      </c>
      <c r="AN79" s="73">
        <v>13041.03</v>
      </c>
      <c r="AO79" s="73">
        <v>4233.59</v>
      </c>
      <c r="AP79" s="73">
        <v>0</v>
      </c>
      <c r="AQ79" s="73">
        <v>32.5</v>
      </c>
      <c r="AR79" s="73">
        <v>0</v>
      </c>
      <c r="AS79" s="73">
        <v>12733.479999999989</v>
      </c>
      <c r="AT79" s="73">
        <v>-19685.48709596126</v>
      </c>
      <c r="AU79" s="73">
        <v>0</v>
      </c>
      <c r="AV79" s="73">
        <v>-4242</v>
      </c>
      <c r="AW79" s="73">
        <v>-6176.92</v>
      </c>
      <c r="AX79" s="73">
        <v>-13198.25</v>
      </c>
      <c r="AY79" s="74">
        <v>-172234.13290403874</v>
      </c>
      <c r="AZ79" s="73">
        <v>0</v>
      </c>
      <c r="BA79" s="73">
        <v>0</v>
      </c>
      <c r="BB79" s="73">
        <v>-2500</v>
      </c>
      <c r="BC79" s="73">
        <v>0</v>
      </c>
      <c r="BD79" s="73">
        <v>0</v>
      </c>
      <c r="BE79" s="73">
        <v>0</v>
      </c>
      <c r="BF79" s="73">
        <v>-75945.72</v>
      </c>
      <c r="BG79" s="73">
        <v>0</v>
      </c>
      <c r="BH79" s="73">
        <v>0</v>
      </c>
      <c r="BI79" s="73">
        <v>0</v>
      </c>
      <c r="BJ79" s="73">
        <v>0</v>
      </c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60"/>
      <c r="BW79" s="60"/>
      <c r="BX79" s="59"/>
      <c r="BY79" s="59"/>
      <c r="BZ79" s="59"/>
      <c r="CA79" s="59"/>
      <c r="CB79" s="59"/>
      <c r="CC79" s="59"/>
      <c r="CD79" s="59"/>
      <c r="CE79" s="59"/>
      <c r="CF79" s="73">
        <v>12973.75</v>
      </c>
      <c r="CG79" s="59"/>
      <c r="CH79" s="59"/>
      <c r="CI79" s="59"/>
      <c r="CJ79" s="59"/>
      <c r="CK79" s="59"/>
      <c r="CL79" s="59"/>
      <c r="CM79" s="59"/>
      <c r="CN79" s="59"/>
      <c r="CO79" s="59"/>
      <c r="CP79" s="75">
        <f t="shared" si="10"/>
        <v>827126.25</v>
      </c>
      <c r="CQ79" s="59"/>
      <c r="CR79" s="59"/>
      <c r="CS79" s="59"/>
      <c r="CT79" s="59"/>
      <c r="CU79" s="59"/>
      <c r="CV79" s="59"/>
      <c r="CW79" s="59"/>
      <c r="CX79" s="59"/>
      <c r="CY79" s="59"/>
      <c r="CZ79" s="59"/>
      <c r="DA79" s="59"/>
      <c r="DB79" s="59"/>
      <c r="DC79" s="59"/>
      <c r="DD79" s="59"/>
      <c r="DE79" s="59"/>
      <c r="DF79" s="59"/>
      <c r="DG79" s="59"/>
      <c r="DH79" s="59"/>
      <c r="DI79" s="59"/>
      <c r="DJ79" s="59"/>
      <c r="DK79" s="78">
        <v>555558</v>
      </c>
      <c r="DL79" s="78">
        <v>0</v>
      </c>
      <c r="DM79" s="78">
        <v>0</v>
      </c>
      <c r="DN79" s="78">
        <v>0</v>
      </c>
      <c r="DO79" s="78">
        <v>19564</v>
      </c>
      <c r="DP79" s="78">
        <v>65549</v>
      </c>
      <c r="DQ79" s="78">
        <v>174889</v>
      </c>
      <c r="DR79" s="78">
        <v>0</v>
      </c>
      <c r="DS79" s="78">
        <v>0</v>
      </c>
      <c r="DT79" s="78">
        <v>10104</v>
      </c>
      <c r="DU79" s="78">
        <v>0</v>
      </c>
      <c r="DV79" s="78">
        <v>31491</v>
      </c>
      <c r="DW79" s="59">
        <v>0</v>
      </c>
      <c r="DX79" s="78">
        <v>4237</v>
      </c>
      <c r="DY79" s="78">
        <v>87054</v>
      </c>
      <c r="DZ79" s="78">
        <v>6854</v>
      </c>
      <c r="EA79" s="78">
        <v>16233</v>
      </c>
      <c r="EB79" s="78">
        <v>13166</v>
      </c>
      <c r="EC79" s="78">
        <v>1165</v>
      </c>
      <c r="ED79" s="78">
        <v>31565</v>
      </c>
      <c r="EE79" s="78">
        <v>25800</v>
      </c>
      <c r="EF79" s="78">
        <v>12973.75</v>
      </c>
      <c r="EG79" s="78">
        <v>14187</v>
      </c>
      <c r="EH79" s="78">
        <v>3445</v>
      </c>
      <c r="EI79" s="78">
        <v>0</v>
      </c>
      <c r="EJ79" s="78">
        <v>650</v>
      </c>
      <c r="EK79" s="78">
        <v>0</v>
      </c>
      <c r="EL79" s="78">
        <v>12500</v>
      </c>
      <c r="EM79" s="78">
        <v>110</v>
      </c>
      <c r="EN79" s="78">
        <v>0</v>
      </c>
      <c r="EO79" s="78">
        <v>1950</v>
      </c>
      <c r="EP79" s="105">
        <v>-139765.4225000001</v>
      </c>
      <c r="EQ79" s="78">
        <v>1750</v>
      </c>
      <c r="ER79" s="59">
        <v>0</v>
      </c>
      <c r="ES79" s="78">
        <v>0</v>
      </c>
      <c r="ET79" s="78">
        <v>2300</v>
      </c>
      <c r="EU79" s="78">
        <v>550</v>
      </c>
      <c r="EV79" s="78">
        <v>8513</v>
      </c>
      <c r="EW79" s="78">
        <v>4200</v>
      </c>
      <c r="EX79" s="79">
        <v>0</v>
      </c>
      <c r="EY79" s="78">
        <v>0</v>
      </c>
      <c r="EZ79" s="78">
        <v>0</v>
      </c>
      <c r="FA79" s="78">
        <v>13265</v>
      </c>
      <c r="FB79" s="78">
        <v>-138215</v>
      </c>
      <c r="FC79" s="59">
        <v>0</v>
      </c>
      <c r="FD79" s="78">
        <v>0</v>
      </c>
      <c r="FE79" s="78">
        <v>-5000</v>
      </c>
      <c r="FF79" s="78">
        <v>-2500</v>
      </c>
      <c r="FG79" s="78">
        <v>0</v>
      </c>
      <c r="FH79" s="78">
        <v>0</v>
      </c>
      <c r="FI79" s="59">
        <v>0</v>
      </c>
      <c r="FJ79" s="78">
        <v>-7000</v>
      </c>
      <c r="FK79" s="59">
        <v>0</v>
      </c>
      <c r="FL79" s="59">
        <v>0</v>
      </c>
      <c r="FM79" s="78">
        <v>0</v>
      </c>
      <c r="FN79" s="59">
        <v>0</v>
      </c>
      <c r="FO79" s="78">
        <v>0</v>
      </c>
      <c r="FP79" s="78">
        <v>0</v>
      </c>
      <c r="FQ79" s="59">
        <v>0</v>
      </c>
      <c r="FR79" s="73">
        <v>12957.672499999913</v>
      </c>
      <c r="FS79" s="73">
        <v>0</v>
      </c>
      <c r="FT79" s="73">
        <v>12957.672499999913</v>
      </c>
      <c r="FU79" s="73">
        <v>0</v>
      </c>
      <c r="FV79" s="73">
        <f t="shared" si="16"/>
        <v>88903.39</v>
      </c>
      <c r="FW79" s="74">
        <v>0</v>
      </c>
      <c r="FX79" s="73">
        <v>88903.39</v>
      </c>
      <c r="FY79" s="73">
        <v>0</v>
      </c>
      <c r="FZ79" s="73">
        <v>0</v>
      </c>
      <c r="GA79" s="73">
        <v>0</v>
      </c>
      <c r="GB79" s="73">
        <v>0</v>
      </c>
      <c r="GC79" s="80">
        <v>840100</v>
      </c>
      <c r="GD79" s="37">
        <f t="shared" si="12"/>
        <v>0</v>
      </c>
      <c r="GF79" s="50">
        <f t="shared" si="11"/>
        <v>840099.99999999977</v>
      </c>
      <c r="GG79" s="80">
        <v>840100</v>
      </c>
      <c r="GH79" s="37">
        <f t="shared" si="13"/>
        <v>827142.3274999999</v>
      </c>
      <c r="GI79" s="37">
        <f t="shared" si="17"/>
        <v>0</v>
      </c>
      <c r="GJ79" s="40" t="s">
        <v>377</v>
      </c>
      <c r="GK79" s="40" t="s">
        <v>123</v>
      </c>
      <c r="GL79">
        <v>826920.72999999975</v>
      </c>
      <c r="GM79" s="37">
        <f t="shared" si="14"/>
        <v>13179.270000000019</v>
      </c>
      <c r="GN79">
        <v>861091</v>
      </c>
      <c r="GO79" s="37">
        <f t="shared" si="18"/>
        <v>-33948.672500000102</v>
      </c>
      <c r="GQ79">
        <v>826920.73000000021</v>
      </c>
      <c r="GR79" s="37">
        <f t="shared" si="15"/>
        <v>13179.269999999553</v>
      </c>
    </row>
    <row r="80" spans="1:204" ht="15" x14ac:dyDescent="0.25">
      <c r="A80" s="60" t="s">
        <v>378</v>
      </c>
      <c r="B80" s="60" t="s">
        <v>124</v>
      </c>
      <c r="C80" s="73">
        <v>1032473.129999999</v>
      </c>
      <c r="D80" s="73">
        <v>0</v>
      </c>
      <c r="E80" s="73">
        <v>0</v>
      </c>
      <c r="F80" s="73">
        <v>0</v>
      </c>
      <c r="G80" s="73">
        <v>104765.29999999989</v>
      </c>
      <c r="H80" s="73">
        <v>0</v>
      </c>
      <c r="I80" s="73">
        <v>556752.58999999892</v>
      </c>
      <c r="J80" s="73">
        <v>0</v>
      </c>
      <c r="K80" s="73">
        <v>0</v>
      </c>
      <c r="L80" s="73">
        <v>43329.289999999892</v>
      </c>
      <c r="M80" s="73">
        <v>0</v>
      </c>
      <c r="N80" s="73">
        <v>54881.419999999896</v>
      </c>
      <c r="O80" s="73">
        <v>0</v>
      </c>
      <c r="P80" s="73">
        <v>2251.4499999999898</v>
      </c>
      <c r="Q80" s="73">
        <v>66089.519999999859</v>
      </c>
      <c r="R80" s="73">
        <v>0</v>
      </c>
      <c r="S80" s="73">
        <v>39516.739999999976</v>
      </c>
      <c r="T80" s="73">
        <v>20253.239999999889</v>
      </c>
      <c r="U80" s="73">
        <v>8441.68</v>
      </c>
      <c r="V80" s="73">
        <v>69481.95</v>
      </c>
      <c r="W80" s="73">
        <v>71727.72</v>
      </c>
      <c r="X80" s="73">
        <v>26081.25</v>
      </c>
      <c r="Y80" s="73">
        <v>23867.35999999999</v>
      </c>
      <c r="Z80" s="73">
        <v>8417.27</v>
      </c>
      <c r="AA80" s="73">
        <v>0</v>
      </c>
      <c r="AB80" s="73">
        <v>0</v>
      </c>
      <c r="AC80" s="73">
        <v>0</v>
      </c>
      <c r="AD80" s="73">
        <v>38488.44</v>
      </c>
      <c r="AE80" s="73">
        <v>0</v>
      </c>
      <c r="AF80" s="73">
        <v>0</v>
      </c>
      <c r="AG80" s="73">
        <v>3185.7199999999898</v>
      </c>
      <c r="AH80" s="73">
        <v>0</v>
      </c>
      <c r="AI80" s="73">
        <v>1220.6499999999992</v>
      </c>
      <c r="AJ80" s="73">
        <v>0</v>
      </c>
      <c r="AK80" s="73">
        <v>0</v>
      </c>
      <c r="AL80" s="73">
        <v>11600</v>
      </c>
      <c r="AM80" s="73">
        <v>1537.15</v>
      </c>
      <c r="AN80" s="73">
        <v>4893.72</v>
      </c>
      <c r="AO80" s="73">
        <v>5209.68</v>
      </c>
      <c r="AP80" s="73">
        <v>0</v>
      </c>
      <c r="AQ80" s="73">
        <v>575</v>
      </c>
      <c r="AR80" s="73">
        <v>0</v>
      </c>
      <c r="AS80" s="73">
        <v>17523.54</v>
      </c>
      <c r="AT80" s="73">
        <v>-105826.59620084328</v>
      </c>
      <c r="AU80" s="73">
        <v>0</v>
      </c>
      <c r="AV80" s="73">
        <v>-37491.419999999896</v>
      </c>
      <c r="AW80" s="73">
        <v>-7049.5</v>
      </c>
      <c r="AX80" s="73">
        <v>-89.829999999999899</v>
      </c>
      <c r="AY80" s="74">
        <v>-299668.68379915558</v>
      </c>
      <c r="AZ80" s="73">
        <v>0</v>
      </c>
      <c r="BA80" s="73">
        <v>0</v>
      </c>
      <c r="BB80" s="73">
        <v>-8118.42</v>
      </c>
      <c r="BC80" s="73">
        <v>0</v>
      </c>
      <c r="BD80" s="73">
        <v>0</v>
      </c>
      <c r="BE80" s="73">
        <v>0</v>
      </c>
      <c r="BF80" s="73">
        <v>20960.68</v>
      </c>
      <c r="BG80" s="73">
        <v>0</v>
      </c>
      <c r="BH80" s="73">
        <v>0</v>
      </c>
      <c r="BI80" s="73">
        <v>-9900.0400000000009</v>
      </c>
      <c r="BJ80" s="73">
        <v>0</v>
      </c>
      <c r="BK80" s="59"/>
      <c r="BL80" s="59"/>
      <c r="BM80" s="59"/>
      <c r="BN80" s="59"/>
      <c r="BO80" s="59"/>
      <c r="BP80" s="59"/>
      <c r="BQ80" s="59"/>
      <c r="BR80" s="59"/>
      <c r="BS80" s="59"/>
      <c r="BT80" s="59"/>
      <c r="BU80" s="59"/>
      <c r="BV80" s="60"/>
      <c r="BW80" s="60"/>
      <c r="BX80" s="59"/>
      <c r="BY80" s="59"/>
      <c r="BZ80" s="59"/>
      <c r="CA80" s="59"/>
      <c r="CB80" s="59"/>
      <c r="CC80" s="59"/>
      <c r="CD80" s="59"/>
      <c r="CE80" s="59"/>
      <c r="CF80" s="73">
        <v>26081.25</v>
      </c>
      <c r="CG80" s="59"/>
      <c r="CH80" s="59"/>
      <c r="CI80" s="59"/>
      <c r="CJ80" s="59"/>
      <c r="CK80" s="59"/>
      <c r="CL80" s="59"/>
      <c r="CM80" s="59"/>
      <c r="CN80" s="59"/>
      <c r="CO80" s="59"/>
      <c r="CP80" s="75">
        <f t="shared" si="10"/>
        <v>1739298.75</v>
      </c>
      <c r="CQ80" s="59"/>
      <c r="CR80" s="59"/>
      <c r="CS80" s="59"/>
      <c r="CT80" s="59"/>
      <c r="CU80" s="59"/>
      <c r="CV80" s="59"/>
      <c r="CW80" s="59"/>
      <c r="CX80" s="59"/>
      <c r="CY80" s="59"/>
      <c r="CZ80" s="59"/>
      <c r="DA80" s="59"/>
      <c r="DB80" s="59"/>
      <c r="DC80" s="59"/>
      <c r="DD80" s="59"/>
      <c r="DE80" s="59"/>
      <c r="DF80" s="59"/>
      <c r="DG80" s="59"/>
      <c r="DH80" s="59"/>
      <c r="DI80" s="59"/>
      <c r="DJ80" s="59"/>
      <c r="DK80" s="78">
        <v>1042558</v>
      </c>
      <c r="DL80" s="78">
        <v>0</v>
      </c>
      <c r="DM80" s="78">
        <v>0</v>
      </c>
      <c r="DN80" s="78">
        <v>0</v>
      </c>
      <c r="DO80" s="78">
        <v>44107</v>
      </c>
      <c r="DP80" s="78">
        <v>0</v>
      </c>
      <c r="DQ80" s="78">
        <v>518063</v>
      </c>
      <c r="DR80" s="78">
        <v>0</v>
      </c>
      <c r="DS80" s="78">
        <v>0</v>
      </c>
      <c r="DT80" s="78">
        <v>40747</v>
      </c>
      <c r="DU80" s="78">
        <v>0</v>
      </c>
      <c r="DV80" s="78">
        <v>53945</v>
      </c>
      <c r="DW80" s="59">
        <v>0</v>
      </c>
      <c r="DX80" s="78">
        <v>10000</v>
      </c>
      <c r="DY80" s="78">
        <v>67548</v>
      </c>
      <c r="DZ80" s="78">
        <v>0</v>
      </c>
      <c r="EA80" s="78">
        <v>33564</v>
      </c>
      <c r="EB80" s="78">
        <v>24115</v>
      </c>
      <c r="EC80" s="78">
        <v>4429</v>
      </c>
      <c r="ED80" s="78">
        <v>73434</v>
      </c>
      <c r="EE80" s="78">
        <v>63435</v>
      </c>
      <c r="EF80" s="78">
        <v>26081.25</v>
      </c>
      <c r="EG80" s="78">
        <v>40441</v>
      </c>
      <c r="EH80" s="78">
        <v>7140</v>
      </c>
      <c r="EI80" s="78">
        <v>0</v>
      </c>
      <c r="EJ80" s="78">
        <v>0</v>
      </c>
      <c r="EK80" s="78">
        <v>0</v>
      </c>
      <c r="EL80" s="78">
        <v>35000</v>
      </c>
      <c r="EM80" s="78">
        <v>0</v>
      </c>
      <c r="EN80" s="78">
        <v>0</v>
      </c>
      <c r="EO80" s="78">
        <v>3780</v>
      </c>
      <c r="EP80" s="105">
        <v>77.539999995147809</v>
      </c>
      <c r="EQ80" s="78">
        <v>1459</v>
      </c>
      <c r="ER80" s="59">
        <v>0</v>
      </c>
      <c r="ES80" s="78">
        <v>0</v>
      </c>
      <c r="ET80" s="78">
        <v>28000</v>
      </c>
      <c r="EU80" s="78">
        <v>1320</v>
      </c>
      <c r="EV80" s="78">
        <v>5169</v>
      </c>
      <c r="EW80" s="78">
        <v>5250</v>
      </c>
      <c r="EX80" s="79">
        <v>0</v>
      </c>
      <c r="EY80" s="78">
        <v>1492</v>
      </c>
      <c r="EZ80" s="78">
        <v>0</v>
      </c>
      <c r="FA80" s="78">
        <v>13377</v>
      </c>
      <c r="FB80" s="78">
        <v>-266433</v>
      </c>
      <c r="FC80" s="59">
        <v>0</v>
      </c>
      <c r="FD80" s="78">
        <v>-37000</v>
      </c>
      <c r="FE80" s="78">
        <v>-17000</v>
      </c>
      <c r="FF80" s="78">
        <v>0</v>
      </c>
      <c r="FG80" s="78">
        <v>0</v>
      </c>
      <c r="FH80" s="78">
        <v>0</v>
      </c>
      <c r="FI80" s="59">
        <v>0</v>
      </c>
      <c r="FJ80" s="78">
        <v>0</v>
      </c>
      <c r="FK80" s="59">
        <v>0</v>
      </c>
      <c r="FL80" s="59">
        <v>0</v>
      </c>
      <c r="FM80" s="78">
        <v>0</v>
      </c>
      <c r="FN80" s="59">
        <v>0</v>
      </c>
      <c r="FO80" s="78">
        <v>0</v>
      </c>
      <c r="FP80" s="78">
        <v>0</v>
      </c>
      <c r="FQ80" s="59">
        <v>0</v>
      </c>
      <c r="FR80" s="73">
        <v>-58718.789999996807</v>
      </c>
      <c r="FS80" s="73">
        <v>0</v>
      </c>
      <c r="FT80" s="73">
        <v>-58718.789999996807</v>
      </c>
      <c r="FU80" s="73">
        <v>0</v>
      </c>
      <c r="FV80" s="73">
        <f t="shared" si="16"/>
        <v>-79679.47</v>
      </c>
      <c r="FW80" s="74">
        <v>-2.7640112421067897E-12</v>
      </c>
      <c r="FX80" s="73">
        <v>-79679.47</v>
      </c>
      <c r="FY80" s="73">
        <v>0</v>
      </c>
      <c r="FZ80" s="73">
        <v>0</v>
      </c>
      <c r="GA80" s="73">
        <v>0</v>
      </c>
      <c r="GB80" s="73">
        <v>0</v>
      </c>
      <c r="GC80" s="80">
        <v>1765380</v>
      </c>
      <c r="GD80" s="37">
        <f t="shared" si="12"/>
        <v>-2.7640112421067897E-12</v>
      </c>
      <c r="GF80" s="50">
        <f t="shared" si="11"/>
        <v>1765379.9999999984</v>
      </c>
      <c r="GG80" s="80">
        <v>1765380</v>
      </c>
      <c r="GH80" s="37">
        <f t="shared" si="13"/>
        <v>1824098.7899999954</v>
      </c>
      <c r="GI80" s="37">
        <f t="shared" si="17"/>
        <v>0</v>
      </c>
      <c r="GJ80" s="40" t="s">
        <v>378</v>
      </c>
      <c r="GK80" s="40" t="s">
        <v>124</v>
      </c>
      <c r="GL80">
        <v>1622289.9999999993</v>
      </c>
      <c r="GM80" s="37">
        <f t="shared" si="14"/>
        <v>143089.99999999907</v>
      </c>
      <c r="GN80">
        <v>1624957</v>
      </c>
      <c r="GO80" s="37">
        <f t="shared" si="18"/>
        <v>199141.78999999538</v>
      </c>
      <c r="GQ80">
        <v>1622289.9999999998</v>
      </c>
      <c r="GR80" s="37">
        <f t="shared" si="15"/>
        <v>143089.9999999986</v>
      </c>
    </row>
    <row r="81" spans="1:200" ht="15" x14ac:dyDescent="0.25">
      <c r="A81" s="60" t="s">
        <v>379</v>
      </c>
      <c r="B81" s="60" t="s">
        <v>125</v>
      </c>
      <c r="C81" s="73">
        <v>685570.60999999801</v>
      </c>
      <c r="D81" s="73">
        <v>0</v>
      </c>
      <c r="E81" s="73">
        <v>0</v>
      </c>
      <c r="F81" s="73">
        <v>0</v>
      </c>
      <c r="G81" s="73">
        <v>52466.089999999902</v>
      </c>
      <c r="H81" s="73">
        <v>186897.42999999991</v>
      </c>
      <c r="I81" s="73">
        <v>231617.02999999898</v>
      </c>
      <c r="J81" s="73">
        <v>0</v>
      </c>
      <c r="K81" s="73">
        <v>0</v>
      </c>
      <c r="L81" s="73">
        <v>10712.46</v>
      </c>
      <c r="M81" s="73">
        <v>0</v>
      </c>
      <c r="N81" s="73">
        <v>39028.059999999889</v>
      </c>
      <c r="O81" s="73">
        <v>0</v>
      </c>
      <c r="P81" s="73">
        <v>21981.119999999988</v>
      </c>
      <c r="Q81" s="73">
        <v>50702.149999999994</v>
      </c>
      <c r="R81" s="73">
        <v>0</v>
      </c>
      <c r="S81" s="73">
        <v>20088.839999999989</v>
      </c>
      <c r="T81" s="73">
        <v>9790.2599999999984</v>
      </c>
      <c r="U81" s="73">
        <v>0</v>
      </c>
      <c r="V81" s="73">
        <v>33614.06</v>
      </c>
      <c r="W81" s="73">
        <v>36596.049999999901</v>
      </c>
      <c r="X81" s="73">
        <v>0</v>
      </c>
      <c r="Y81" s="73">
        <v>11714.859999999979</v>
      </c>
      <c r="Z81" s="73">
        <v>4037.13</v>
      </c>
      <c r="AA81" s="73">
        <v>17685</v>
      </c>
      <c r="AB81" s="73">
        <v>0</v>
      </c>
      <c r="AC81" s="73">
        <v>0</v>
      </c>
      <c r="AD81" s="73">
        <v>13366.87</v>
      </c>
      <c r="AE81" s="73">
        <v>3112.2099999999909</v>
      </c>
      <c r="AF81" s="73">
        <v>0</v>
      </c>
      <c r="AG81" s="73">
        <v>1993.02</v>
      </c>
      <c r="AH81" s="73">
        <v>0</v>
      </c>
      <c r="AI81" s="73">
        <v>2046.3500000000001</v>
      </c>
      <c r="AJ81" s="73">
        <v>0</v>
      </c>
      <c r="AK81" s="73">
        <v>0</v>
      </c>
      <c r="AL81" s="73">
        <v>2218.5</v>
      </c>
      <c r="AM81" s="73">
        <v>919.6</v>
      </c>
      <c r="AN81" s="73">
        <v>6654.09</v>
      </c>
      <c r="AO81" s="73">
        <v>3446.71</v>
      </c>
      <c r="AP81" s="73">
        <v>0</v>
      </c>
      <c r="AQ81" s="73">
        <v>65</v>
      </c>
      <c r="AR81" s="73">
        <v>0</v>
      </c>
      <c r="AS81" s="73">
        <v>13706.529999999999</v>
      </c>
      <c r="AT81" s="73">
        <v>-32874.711249165412</v>
      </c>
      <c r="AU81" s="73">
        <v>0</v>
      </c>
      <c r="AV81" s="73">
        <v>-5086.5</v>
      </c>
      <c r="AW81" s="73">
        <v>0</v>
      </c>
      <c r="AX81" s="73">
        <v>-4997.42</v>
      </c>
      <c r="AY81" s="74">
        <v>-320912.6887508345</v>
      </c>
      <c r="AZ81" s="73">
        <v>0</v>
      </c>
      <c r="BA81" s="73">
        <v>0</v>
      </c>
      <c r="BB81" s="73">
        <v>-2052.63</v>
      </c>
      <c r="BC81" s="73">
        <v>0</v>
      </c>
      <c r="BD81" s="73">
        <v>0</v>
      </c>
      <c r="BE81" s="73">
        <v>0</v>
      </c>
      <c r="BF81" s="73">
        <v>-89652.679999999906</v>
      </c>
      <c r="BG81" s="73">
        <v>0</v>
      </c>
      <c r="BH81" s="73">
        <v>0</v>
      </c>
      <c r="BI81" s="73">
        <v>2196.5999999999899</v>
      </c>
      <c r="BJ81" s="73">
        <v>0</v>
      </c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60"/>
      <c r="BW81" s="60"/>
      <c r="BX81" s="59"/>
      <c r="BY81" s="59"/>
      <c r="BZ81" s="59"/>
      <c r="CA81" s="59"/>
      <c r="CB81" s="59"/>
      <c r="CC81" s="59"/>
      <c r="CD81" s="59"/>
      <c r="CE81" s="59"/>
      <c r="CF81" s="73">
        <v>0</v>
      </c>
      <c r="CG81" s="59"/>
      <c r="CH81" s="59"/>
      <c r="CI81" s="59"/>
      <c r="CJ81" s="59"/>
      <c r="CK81" s="59"/>
      <c r="CL81" s="59"/>
      <c r="CM81" s="59"/>
      <c r="CN81" s="59"/>
      <c r="CO81" s="59"/>
      <c r="CP81" s="75">
        <f t="shared" si="10"/>
        <v>1006650</v>
      </c>
      <c r="CQ81" s="59"/>
      <c r="CR81" s="59"/>
      <c r="CS81" s="59"/>
      <c r="CT81" s="59"/>
      <c r="CU81" s="59"/>
      <c r="CV81" s="59"/>
      <c r="CW81" s="59"/>
      <c r="CX81" s="59"/>
      <c r="CY81" s="59"/>
      <c r="CZ81" s="59"/>
      <c r="DA81" s="59"/>
      <c r="DB81" s="59"/>
      <c r="DC81" s="59"/>
      <c r="DD81" s="59"/>
      <c r="DE81" s="59"/>
      <c r="DF81" s="59"/>
      <c r="DG81" s="59"/>
      <c r="DH81" s="59"/>
      <c r="DI81" s="59"/>
      <c r="DJ81" s="59"/>
      <c r="DK81" s="78">
        <v>706885</v>
      </c>
      <c r="DL81" s="78">
        <v>0</v>
      </c>
      <c r="DM81" s="78">
        <v>0</v>
      </c>
      <c r="DN81" s="78">
        <v>0</v>
      </c>
      <c r="DO81" s="78">
        <v>27566</v>
      </c>
      <c r="DP81" s="78">
        <v>189392</v>
      </c>
      <c r="DQ81" s="78">
        <v>239080</v>
      </c>
      <c r="DR81" s="78">
        <v>0</v>
      </c>
      <c r="DS81" s="78">
        <v>0</v>
      </c>
      <c r="DT81" s="78">
        <v>10463</v>
      </c>
      <c r="DU81" s="78">
        <v>0</v>
      </c>
      <c r="DV81" s="78">
        <v>38764</v>
      </c>
      <c r="DW81" s="59">
        <v>0</v>
      </c>
      <c r="DX81" s="78">
        <v>19184</v>
      </c>
      <c r="DY81" s="78">
        <v>36804</v>
      </c>
      <c r="DZ81" s="78">
        <v>11032</v>
      </c>
      <c r="EA81" s="78">
        <v>20063</v>
      </c>
      <c r="EB81" s="78">
        <v>12877</v>
      </c>
      <c r="EC81" s="78">
        <v>0</v>
      </c>
      <c r="ED81" s="78">
        <v>34929</v>
      </c>
      <c r="EE81" s="78">
        <v>33650</v>
      </c>
      <c r="EF81" s="78">
        <v>0</v>
      </c>
      <c r="EG81" s="78">
        <v>13753</v>
      </c>
      <c r="EH81" s="78">
        <v>3824</v>
      </c>
      <c r="EI81" s="78">
        <v>14550</v>
      </c>
      <c r="EJ81" s="78">
        <v>0</v>
      </c>
      <c r="EK81" s="78">
        <v>2000</v>
      </c>
      <c r="EL81" s="78">
        <v>18000</v>
      </c>
      <c r="EM81" s="78">
        <v>2920</v>
      </c>
      <c r="EN81" s="78">
        <v>0</v>
      </c>
      <c r="EO81" s="78">
        <v>3675</v>
      </c>
      <c r="EP81" s="105">
        <v>-44376.680000003194</v>
      </c>
      <c r="EQ81" s="78">
        <v>2022</v>
      </c>
      <c r="ER81" s="59">
        <v>0</v>
      </c>
      <c r="ES81" s="78">
        <v>0</v>
      </c>
      <c r="ET81" s="78">
        <v>5190</v>
      </c>
      <c r="EU81" s="78">
        <v>997</v>
      </c>
      <c r="EV81" s="78">
        <v>7455</v>
      </c>
      <c r="EW81" s="78">
        <v>4326</v>
      </c>
      <c r="EX81" s="79">
        <v>0</v>
      </c>
      <c r="EY81" s="78">
        <v>0</v>
      </c>
      <c r="EZ81" s="78">
        <v>0</v>
      </c>
      <c r="FA81" s="78">
        <v>14135</v>
      </c>
      <c r="FB81" s="78">
        <v>-306856</v>
      </c>
      <c r="FC81" s="59">
        <v>0</v>
      </c>
      <c r="FD81" s="78">
        <v>0</v>
      </c>
      <c r="FE81" s="78">
        <v>0</v>
      </c>
      <c r="FF81" s="78">
        <v>0</v>
      </c>
      <c r="FG81" s="78">
        <v>0</v>
      </c>
      <c r="FH81" s="78">
        <v>0</v>
      </c>
      <c r="FI81" s="59">
        <v>0</v>
      </c>
      <c r="FJ81" s="78">
        <v>0</v>
      </c>
      <c r="FK81" s="59">
        <v>0</v>
      </c>
      <c r="FL81" s="59">
        <v>0</v>
      </c>
      <c r="FM81" s="78">
        <v>0</v>
      </c>
      <c r="FN81" s="59">
        <v>0</v>
      </c>
      <c r="FO81" s="78">
        <v>0</v>
      </c>
      <c r="FP81" s="78">
        <v>0</v>
      </c>
      <c r="FQ81" s="59">
        <v>0</v>
      </c>
      <c r="FR81" s="73">
        <v>-115653.31999999992</v>
      </c>
      <c r="FS81" s="73">
        <v>0</v>
      </c>
      <c r="FT81" s="73">
        <v>-115653.31999999992</v>
      </c>
      <c r="FU81" s="73">
        <v>0</v>
      </c>
      <c r="FV81" s="73">
        <f t="shared" si="16"/>
        <v>-26000.640000000014</v>
      </c>
      <c r="FW81" s="74">
        <v>0</v>
      </c>
      <c r="FX81" s="73">
        <v>-26000.640000000014</v>
      </c>
      <c r="FY81" s="73">
        <v>0</v>
      </c>
      <c r="FZ81" s="73">
        <v>0</v>
      </c>
      <c r="GA81" s="73">
        <v>0</v>
      </c>
      <c r="GB81" s="73">
        <v>0</v>
      </c>
      <c r="GC81" s="80">
        <v>1006650</v>
      </c>
      <c r="GD81" s="37">
        <f t="shared" si="12"/>
        <v>0</v>
      </c>
      <c r="GF81" s="50">
        <f t="shared" si="11"/>
        <v>1006649.9999999969</v>
      </c>
      <c r="GG81" s="80">
        <v>1006650</v>
      </c>
      <c r="GH81" s="37">
        <f t="shared" si="13"/>
        <v>1122303.3199999968</v>
      </c>
      <c r="GI81" s="37">
        <f t="shared" si="17"/>
        <v>0</v>
      </c>
      <c r="GJ81" s="40" t="s">
        <v>379</v>
      </c>
      <c r="GK81" s="40" t="s">
        <v>125</v>
      </c>
      <c r="GL81">
        <v>924770</v>
      </c>
      <c r="GM81" s="37">
        <f t="shared" si="14"/>
        <v>81879.999999996857</v>
      </c>
      <c r="GN81">
        <v>982435</v>
      </c>
      <c r="GO81" s="37">
        <f t="shared" si="18"/>
        <v>139868.31999999681</v>
      </c>
      <c r="GQ81">
        <v>924769.99999999977</v>
      </c>
      <c r="GR81" s="37">
        <f t="shared" si="15"/>
        <v>81879.99999999709</v>
      </c>
    </row>
    <row r="82" spans="1:200" ht="15" x14ac:dyDescent="0.25">
      <c r="A82" s="60" t="s">
        <v>380</v>
      </c>
      <c r="B82" s="60" t="s">
        <v>126</v>
      </c>
      <c r="C82" s="73">
        <v>1217809.139999999</v>
      </c>
      <c r="D82" s="73">
        <v>0</v>
      </c>
      <c r="E82" s="73">
        <v>0</v>
      </c>
      <c r="F82" s="73">
        <v>94.02</v>
      </c>
      <c r="G82" s="73">
        <v>76717.959999999992</v>
      </c>
      <c r="H82" s="73">
        <v>46406.589999999887</v>
      </c>
      <c r="I82" s="73">
        <v>265041.39</v>
      </c>
      <c r="J82" s="73">
        <v>0</v>
      </c>
      <c r="K82" s="73">
        <v>0</v>
      </c>
      <c r="L82" s="73">
        <v>29135.76999999999</v>
      </c>
      <c r="M82" s="73">
        <v>0</v>
      </c>
      <c r="N82" s="73">
        <v>81070.760000000009</v>
      </c>
      <c r="O82" s="73">
        <v>0</v>
      </c>
      <c r="P82" s="73">
        <v>54407.45</v>
      </c>
      <c r="Q82" s="73">
        <v>64899.289999999797</v>
      </c>
      <c r="R82" s="73">
        <v>0</v>
      </c>
      <c r="S82" s="73">
        <v>34088.589999999982</v>
      </c>
      <c r="T82" s="73">
        <v>16340.099999999999</v>
      </c>
      <c r="U82" s="73">
        <v>1948.79</v>
      </c>
      <c r="V82" s="73">
        <v>51485.919999999984</v>
      </c>
      <c r="W82" s="73">
        <v>49155.2599999999</v>
      </c>
      <c r="X82" s="73">
        <v>40927.5</v>
      </c>
      <c r="Y82" s="73">
        <v>32824.409999999887</v>
      </c>
      <c r="Z82" s="73">
        <v>3993.9</v>
      </c>
      <c r="AA82" s="73">
        <v>1160.5999999999899</v>
      </c>
      <c r="AB82" s="73">
        <v>0</v>
      </c>
      <c r="AC82" s="73">
        <v>0</v>
      </c>
      <c r="AD82" s="73">
        <v>37793.040000000001</v>
      </c>
      <c r="AE82" s="73">
        <v>3641.060000000009</v>
      </c>
      <c r="AF82" s="73">
        <v>0</v>
      </c>
      <c r="AG82" s="73">
        <v>2031.27</v>
      </c>
      <c r="AH82" s="73">
        <v>0</v>
      </c>
      <c r="AI82" s="73">
        <v>11152.18</v>
      </c>
      <c r="AJ82" s="73">
        <v>0</v>
      </c>
      <c r="AK82" s="73">
        <v>0</v>
      </c>
      <c r="AL82" s="73">
        <v>0</v>
      </c>
      <c r="AM82" s="73">
        <v>2201.8899999999899</v>
      </c>
      <c r="AN82" s="73">
        <v>18688.709999999901</v>
      </c>
      <c r="AO82" s="73">
        <v>11129.5</v>
      </c>
      <c r="AP82" s="73">
        <v>0</v>
      </c>
      <c r="AQ82" s="73">
        <v>219397.329999999</v>
      </c>
      <c r="AR82" s="73">
        <v>0</v>
      </c>
      <c r="AS82" s="73">
        <v>14801</v>
      </c>
      <c r="AT82" s="73">
        <v>-87094.506098357262</v>
      </c>
      <c r="AU82" s="73">
        <v>0</v>
      </c>
      <c r="AV82" s="73">
        <v>0</v>
      </c>
      <c r="AW82" s="73">
        <v>0</v>
      </c>
      <c r="AX82" s="73">
        <v>-219397.329999999</v>
      </c>
      <c r="AY82" s="74">
        <v>-538257.25390164263</v>
      </c>
      <c r="AZ82" s="73">
        <v>0</v>
      </c>
      <c r="BA82" s="73">
        <v>0</v>
      </c>
      <c r="BB82" s="73">
        <v>-2500</v>
      </c>
      <c r="BC82" s="73">
        <v>0</v>
      </c>
      <c r="BD82" s="73">
        <v>0</v>
      </c>
      <c r="BE82" s="73">
        <v>0</v>
      </c>
      <c r="BF82" s="73">
        <v>-79764.33</v>
      </c>
      <c r="BG82" s="73">
        <v>0</v>
      </c>
      <c r="BH82" s="73">
        <v>0</v>
      </c>
      <c r="BI82" s="73">
        <v>0</v>
      </c>
      <c r="BJ82" s="73">
        <v>0</v>
      </c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60"/>
      <c r="BW82" s="60"/>
      <c r="BX82" s="59"/>
      <c r="BY82" s="59"/>
      <c r="BZ82" s="59"/>
      <c r="CA82" s="59"/>
      <c r="CB82" s="59"/>
      <c r="CC82" s="59"/>
      <c r="CD82" s="59"/>
      <c r="CE82" s="59"/>
      <c r="CF82" s="73">
        <v>40927.5</v>
      </c>
      <c r="CG82" s="59"/>
      <c r="CH82" s="59"/>
      <c r="CI82" s="59"/>
      <c r="CJ82" s="59"/>
      <c r="CK82" s="59"/>
      <c r="CL82" s="59"/>
      <c r="CM82" s="59"/>
      <c r="CN82" s="59"/>
      <c r="CO82" s="59"/>
      <c r="CP82" s="75">
        <f t="shared" si="10"/>
        <v>1420402.5</v>
      </c>
      <c r="CQ82" s="59"/>
      <c r="CR82" s="59"/>
      <c r="CS82" s="59"/>
      <c r="CT82" s="59"/>
      <c r="CU82" s="59"/>
      <c r="CV82" s="59"/>
      <c r="CW82" s="59"/>
      <c r="CX82" s="59"/>
      <c r="CY82" s="59"/>
      <c r="CZ82" s="59"/>
      <c r="DA82" s="59"/>
      <c r="DB82" s="59"/>
      <c r="DC82" s="59"/>
      <c r="DD82" s="59"/>
      <c r="DE82" s="59"/>
      <c r="DF82" s="59"/>
      <c r="DG82" s="59"/>
      <c r="DH82" s="59"/>
      <c r="DI82" s="59"/>
      <c r="DJ82" s="59"/>
      <c r="DK82" s="78">
        <v>1244295</v>
      </c>
      <c r="DL82" s="78">
        <v>0</v>
      </c>
      <c r="DM82" s="78">
        <v>0</v>
      </c>
      <c r="DN82" s="78">
        <v>0</v>
      </c>
      <c r="DO82" s="78">
        <v>36877</v>
      </c>
      <c r="DP82" s="78">
        <v>45351</v>
      </c>
      <c r="DQ82" s="78">
        <v>254778</v>
      </c>
      <c r="DR82" s="78">
        <v>0</v>
      </c>
      <c r="DS82" s="78">
        <v>0</v>
      </c>
      <c r="DT82" s="78">
        <v>28918</v>
      </c>
      <c r="DU82" s="78">
        <v>0</v>
      </c>
      <c r="DV82" s="78">
        <v>79007</v>
      </c>
      <c r="DW82" s="59">
        <v>0</v>
      </c>
      <c r="DX82" s="78">
        <v>35497</v>
      </c>
      <c r="DY82" s="78">
        <v>48085</v>
      </c>
      <c r="DZ82" s="78">
        <v>0</v>
      </c>
      <c r="EA82" s="78">
        <v>34616</v>
      </c>
      <c r="EB82" s="78">
        <v>16322</v>
      </c>
      <c r="EC82" s="78">
        <v>1800</v>
      </c>
      <c r="ED82" s="78">
        <v>56385</v>
      </c>
      <c r="EE82" s="78">
        <v>64078</v>
      </c>
      <c r="EF82" s="78">
        <v>40927.5</v>
      </c>
      <c r="EG82" s="78">
        <v>18312</v>
      </c>
      <c r="EH82" s="78">
        <v>4185</v>
      </c>
      <c r="EI82" s="78">
        <v>0</v>
      </c>
      <c r="EJ82" s="78">
        <v>0</v>
      </c>
      <c r="EK82" s="78">
        <v>0</v>
      </c>
      <c r="EL82" s="78">
        <v>33000</v>
      </c>
      <c r="EM82" s="78">
        <v>0</v>
      </c>
      <c r="EN82" s="78">
        <v>0</v>
      </c>
      <c r="EO82" s="78">
        <v>6615</v>
      </c>
      <c r="EP82" s="105">
        <v>2433.1100000001024</v>
      </c>
      <c r="EQ82" s="78">
        <v>21410</v>
      </c>
      <c r="ER82" s="59">
        <v>0</v>
      </c>
      <c r="ES82" s="78">
        <v>0</v>
      </c>
      <c r="ET82" s="78">
        <v>3600</v>
      </c>
      <c r="EU82" s="78">
        <v>2198</v>
      </c>
      <c r="EV82" s="78">
        <v>15640</v>
      </c>
      <c r="EW82" s="78">
        <v>14995</v>
      </c>
      <c r="EX82" s="79">
        <v>0</v>
      </c>
      <c r="EY82" s="78">
        <v>0</v>
      </c>
      <c r="EZ82" s="78">
        <v>0</v>
      </c>
      <c r="FA82" s="78">
        <v>15862</v>
      </c>
      <c r="FB82" s="78">
        <v>-492093</v>
      </c>
      <c r="FC82" s="59">
        <v>0</v>
      </c>
      <c r="FD82" s="78">
        <v>0</v>
      </c>
      <c r="FE82" s="78">
        <v>0</v>
      </c>
      <c r="FF82" s="78">
        <v>0</v>
      </c>
      <c r="FG82" s="78">
        <v>0</v>
      </c>
      <c r="FH82" s="78">
        <v>0</v>
      </c>
      <c r="FI82" s="59">
        <v>0</v>
      </c>
      <c r="FJ82" s="78">
        <v>0</v>
      </c>
      <c r="FK82" s="59">
        <v>0</v>
      </c>
      <c r="FL82" s="59">
        <v>0</v>
      </c>
      <c r="FM82" s="78">
        <v>0</v>
      </c>
      <c r="FN82" s="59">
        <v>0</v>
      </c>
      <c r="FO82" s="78">
        <v>0</v>
      </c>
      <c r="FP82" s="78">
        <v>0</v>
      </c>
      <c r="FQ82" s="59">
        <v>0</v>
      </c>
      <c r="FR82" s="73">
        <v>-171763.61000000051</v>
      </c>
      <c r="FS82" s="73">
        <v>0</v>
      </c>
      <c r="FT82" s="73">
        <v>-171763.61000000051</v>
      </c>
      <c r="FU82" s="73">
        <v>0</v>
      </c>
      <c r="FV82" s="73">
        <f t="shared" si="16"/>
        <v>-91999.280000000028</v>
      </c>
      <c r="FW82" s="74">
        <v>0</v>
      </c>
      <c r="FX82" s="73">
        <v>-91999.280000000028</v>
      </c>
      <c r="FY82" s="73">
        <v>0</v>
      </c>
      <c r="FZ82" s="73">
        <v>0</v>
      </c>
      <c r="GA82" s="73">
        <v>0</v>
      </c>
      <c r="GB82" s="73">
        <v>0</v>
      </c>
      <c r="GC82" s="80">
        <v>1461330</v>
      </c>
      <c r="GD82" s="37">
        <f t="shared" si="12"/>
        <v>0</v>
      </c>
      <c r="GF82" s="50">
        <f t="shared" si="11"/>
        <v>1461329.9999999995</v>
      </c>
      <c r="GG82" s="80">
        <v>1461330</v>
      </c>
      <c r="GH82" s="37">
        <f t="shared" si="13"/>
        <v>1633093.6100000003</v>
      </c>
      <c r="GI82" s="37">
        <f t="shared" si="17"/>
        <v>0</v>
      </c>
      <c r="GJ82" s="40" t="s">
        <v>380</v>
      </c>
      <c r="GK82" s="40" t="s">
        <v>126</v>
      </c>
      <c r="GL82">
        <v>1483916.0000000002</v>
      </c>
      <c r="GM82" s="37">
        <f t="shared" si="14"/>
        <v>-22586.000000000698</v>
      </c>
      <c r="GN82">
        <v>1631328</v>
      </c>
      <c r="GO82" s="37">
        <f t="shared" si="18"/>
        <v>1765.6100000003353</v>
      </c>
      <c r="GQ82">
        <v>1483915.9999999995</v>
      </c>
      <c r="GR82" s="37">
        <f t="shared" si="15"/>
        <v>-22586</v>
      </c>
    </row>
    <row r="83" spans="1:200" ht="15" x14ac:dyDescent="0.25">
      <c r="A83" s="60" t="s">
        <v>381</v>
      </c>
      <c r="B83" s="60" t="s">
        <v>382</v>
      </c>
      <c r="C83" s="73">
        <v>285874.799999999</v>
      </c>
      <c r="D83" s="73">
        <v>0</v>
      </c>
      <c r="E83" s="73">
        <v>0</v>
      </c>
      <c r="F83" s="73">
        <v>7245.1900000000005</v>
      </c>
      <c r="G83" s="73">
        <v>12786.0799999999</v>
      </c>
      <c r="H83" s="73">
        <v>42985.80999999999</v>
      </c>
      <c r="I83" s="73">
        <v>150886.65999999901</v>
      </c>
      <c r="J83" s="73">
        <v>0</v>
      </c>
      <c r="K83" s="73">
        <v>0</v>
      </c>
      <c r="L83" s="73">
        <v>0</v>
      </c>
      <c r="M83" s="73">
        <v>0</v>
      </c>
      <c r="N83" s="73">
        <v>31380.769999999986</v>
      </c>
      <c r="O83" s="73">
        <v>0</v>
      </c>
      <c r="P83" s="73">
        <v>22209.699999999903</v>
      </c>
      <c r="Q83" s="73">
        <v>13029.84</v>
      </c>
      <c r="R83" s="73">
        <v>0</v>
      </c>
      <c r="S83" s="73">
        <v>10375.48</v>
      </c>
      <c r="T83" s="73">
        <v>4615.4699999999993</v>
      </c>
      <c r="U83" s="73">
        <v>1738.8</v>
      </c>
      <c r="V83" s="73">
        <v>17541.709999999981</v>
      </c>
      <c r="W83" s="73">
        <v>16610.979999999989</v>
      </c>
      <c r="X83" s="73">
        <v>2889</v>
      </c>
      <c r="Y83" s="73">
        <v>7491.99</v>
      </c>
      <c r="Z83" s="73">
        <v>2134.0999999999899</v>
      </c>
      <c r="AA83" s="73">
        <v>0</v>
      </c>
      <c r="AB83" s="73">
        <v>0</v>
      </c>
      <c r="AC83" s="73">
        <v>0</v>
      </c>
      <c r="AD83" s="73">
        <v>38249.339999999902</v>
      </c>
      <c r="AE83" s="73">
        <v>142.69999999999899</v>
      </c>
      <c r="AF83" s="73">
        <v>0</v>
      </c>
      <c r="AG83" s="73">
        <v>106.77</v>
      </c>
      <c r="AH83" s="73">
        <v>0</v>
      </c>
      <c r="AI83" s="73">
        <v>4662.29</v>
      </c>
      <c r="AJ83" s="73">
        <v>0</v>
      </c>
      <c r="AK83" s="73">
        <v>0</v>
      </c>
      <c r="AL83" s="73">
        <v>0</v>
      </c>
      <c r="AM83" s="73">
        <v>1099.8399999999899</v>
      </c>
      <c r="AN83" s="73">
        <v>546.5</v>
      </c>
      <c r="AO83" s="73">
        <v>4781.2799999999897</v>
      </c>
      <c r="AP83" s="73">
        <v>0</v>
      </c>
      <c r="AQ83" s="73">
        <v>0</v>
      </c>
      <c r="AR83" s="73">
        <v>0</v>
      </c>
      <c r="AS83" s="73">
        <v>11338.42</v>
      </c>
      <c r="AT83" s="73">
        <v>-219561.14873069295</v>
      </c>
      <c r="AU83" s="73">
        <v>0</v>
      </c>
      <c r="AV83" s="73">
        <v>0</v>
      </c>
      <c r="AW83" s="73">
        <v>0</v>
      </c>
      <c r="AX83" s="73">
        <v>-12315</v>
      </c>
      <c r="AY83" s="74">
        <v>-67957.891269306041</v>
      </c>
      <c r="AZ83" s="73">
        <v>0</v>
      </c>
      <c r="BA83" s="73">
        <v>0</v>
      </c>
      <c r="BB83" s="73">
        <v>0</v>
      </c>
      <c r="BC83" s="73">
        <v>0</v>
      </c>
      <c r="BD83" s="73">
        <v>0</v>
      </c>
      <c r="BE83" s="73">
        <v>0</v>
      </c>
      <c r="BF83" s="73">
        <v>24990.52</v>
      </c>
      <c r="BG83" s="73">
        <v>0</v>
      </c>
      <c r="BH83" s="73">
        <v>0</v>
      </c>
      <c r="BI83" s="73">
        <v>0</v>
      </c>
      <c r="BJ83" s="73">
        <v>0</v>
      </c>
      <c r="BK83" s="59"/>
      <c r="BL83" s="59"/>
      <c r="BM83" s="59"/>
      <c r="BN83" s="59"/>
      <c r="BO83" s="59"/>
      <c r="BP83" s="59"/>
      <c r="BQ83" s="59"/>
      <c r="BR83" s="59"/>
      <c r="BS83" s="59"/>
      <c r="BT83" s="59"/>
      <c r="BU83" s="59"/>
      <c r="BV83" s="60"/>
      <c r="BW83" s="60"/>
      <c r="BX83" s="59"/>
      <c r="BY83" s="59"/>
      <c r="BZ83" s="59"/>
      <c r="CA83" s="59"/>
      <c r="CB83" s="59"/>
      <c r="CC83" s="59"/>
      <c r="CD83" s="59"/>
      <c r="CE83" s="59"/>
      <c r="CF83" s="73">
        <v>2889</v>
      </c>
      <c r="CG83" s="59"/>
      <c r="CH83" s="59"/>
      <c r="CI83" s="59"/>
      <c r="CJ83" s="59"/>
      <c r="CK83" s="59"/>
      <c r="CL83" s="59"/>
      <c r="CM83" s="59"/>
      <c r="CN83" s="59"/>
      <c r="CO83" s="59"/>
      <c r="CP83" s="75">
        <f t="shared" si="10"/>
        <v>412991</v>
      </c>
      <c r="CQ83" s="59"/>
      <c r="CR83" s="59"/>
      <c r="CS83" s="59"/>
      <c r="CT83" s="59"/>
      <c r="CU83" s="59"/>
      <c r="CV83" s="59"/>
      <c r="CW83" s="59"/>
      <c r="CX83" s="59"/>
      <c r="CY83" s="59"/>
      <c r="CZ83" s="59"/>
      <c r="DA83" s="59"/>
      <c r="DB83" s="59"/>
      <c r="DC83" s="59"/>
      <c r="DD83" s="59"/>
      <c r="DE83" s="59"/>
      <c r="DF83" s="59"/>
      <c r="DG83" s="59"/>
      <c r="DH83" s="59"/>
      <c r="DI83" s="59"/>
      <c r="DJ83" s="59"/>
      <c r="DK83" s="78">
        <v>273153</v>
      </c>
      <c r="DL83" s="78">
        <v>0</v>
      </c>
      <c r="DM83" s="78">
        <v>0</v>
      </c>
      <c r="DN83" s="78">
        <v>0</v>
      </c>
      <c r="DO83" s="78">
        <v>11462</v>
      </c>
      <c r="DP83" s="78">
        <v>54983</v>
      </c>
      <c r="DQ83" s="78">
        <v>139738</v>
      </c>
      <c r="DR83" s="78">
        <v>0</v>
      </c>
      <c r="DS83" s="78">
        <v>0</v>
      </c>
      <c r="DT83" s="78">
        <v>0</v>
      </c>
      <c r="DU83" s="78">
        <v>0</v>
      </c>
      <c r="DV83" s="78">
        <v>29804</v>
      </c>
      <c r="DW83" s="59">
        <v>0</v>
      </c>
      <c r="DX83" s="78">
        <v>4908</v>
      </c>
      <c r="DY83" s="78">
        <v>7357</v>
      </c>
      <c r="DZ83" s="78">
        <v>0</v>
      </c>
      <c r="EA83" s="78">
        <v>10142</v>
      </c>
      <c r="EB83" s="78">
        <v>6413</v>
      </c>
      <c r="EC83" s="78">
        <v>1739</v>
      </c>
      <c r="ED83" s="78">
        <v>17838</v>
      </c>
      <c r="EE83" s="78">
        <v>14162</v>
      </c>
      <c r="EF83" s="78">
        <v>2889</v>
      </c>
      <c r="EG83" s="78">
        <v>5070</v>
      </c>
      <c r="EH83" s="78">
        <v>1544</v>
      </c>
      <c r="EI83" s="78">
        <v>0</v>
      </c>
      <c r="EJ83" s="78">
        <v>0</v>
      </c>
      <c r="EK83" s="78">
        <v>0</v>
      </c>
      <c r="EL83" s="78">
        <v>12000</v>
      </c>
      <c r="EM83" s="78">
        <v>106</v>
      </c>
      <c r="EN83" s="78">
        <v>0</v>
      </c>
      <c r="EO83" s="78">
        <v>200</v>
      </c>
      <c r="EP83" s="105">
        <v>149503.72200000013</v>
      </c>
      <c r="EQ83" s="78">
        <v>1672</v>
      </c>
      <c r="ER83" s="59">
        <v>0</v>
      </c>
      <c r="ES83" s="78">
        <v>0</v>
      </c>
      <c r="ET83" s="78">
        <v>0</v>
      </c>
      <c r="EU83" s="78">
        <v>1177</v>
      </c>
      <c r="EV83" s="78">
        <v>250</v>
      </c>
      <c r="EW83" s="78">
        <v>5408</v>
      </c>
      <c r="EX83" s="79">
        <v>0</v>
      </c>
      <c r="EY83" s="78">
        <v>0</v>
      </c>
      <c r="EZ83" s="78">
        <v>0</v>
      </c>
      <c r="FA83" s="78">
        <v>11776</v>
      </c>
      <c r="FB83" s="78">
        <v>-71620</v>
      </c>
      <c r="FC83" s="59">
        <v>0</v>
      </c>
      <c r="FD83" s="78">
        <v>0</v>
      </c>
      <c r="FE83" s="78">
        <v>0</v>
      </c>
      <c r="FF83" s="78">
        <v>0</v>
      </c>
      <c r="FG83" s="78">
        <v>0</v>
      </c>
      <c r="FH83" s="78">
        <v>0</v>
      </c>
      <c r="FI83" s="59">
        <v>0</v>
      </c>
      <c r="FJ83" s="78">
        <v>0</v>
      </c>
      <c r="FK83" s="59">
        <v>0</v>
      </c>
      <c r="FL83" s="59">
        <v>0</v>
      </c>
      <c r="FM83" s="78">
        <v>0</v>
      </c>
      <c r="FN83" s="59">
        <v>0</v>
      </c>
      <c r="FO83" s="78">
        <v>0</v>
      </c>
      <c r="FP83" s="78">
        <v>0</v>
      </c>
      <c r="FQ83" s="59">
        <v>0</v>
      </c>
      <c r="FR83" s="73">
        <v>-275794.72200000141</v>
      </c>
      <c r="FS83" s="73">
        <v>0</v>
      </c>
      <c r="FT83" s="73">
        <v>-275794.72200000141</v>
      </c>
      <c r="FU83" s="73">
        <v>0</v>
      </c>
      <c r="FV83" s="73">
        <f t="shared" si="16"/>
        <v>-300785.24</v>
      </c>
      <c r="FW83" s="74">
        <v>0</v>
      </c>
      <c r="FX83" s="73">
        <v>-300785.24</v>
      </c>
      <c r="FY83" s="73">
        <v>0</v>
      </c>
      <c r="FZ83" s="73">
        <v>0</v>
      </c>
      <c r="GA83" s="73">
        <v>0</v>
      </c>
      <c r="GB83" s="73">
        <v>0</v>
      </c>
      <c r="GC83" s="80">
        <v>415880</v>
      </c>
      <c r="GD83" s="37">
        <f t="shared" si="12"/>
        <v>0</v>
      </c>
      <c r="GF83" s="50">
        <f t="shared" si="11"/>
        <v>415879.99999999872</v>
      </c>
      <c r="GG83" s="80">
        <v>415880</v>
      </c>
      <c r="GH83" s="37">
        <f t="shared" si="13"/>
        <v>691674.72200000007</v>
      </c>
      <c r="GI83" s="37">
        <f t="shared" si="17"/>
        <v>0</v>
      </c>
      <c r="GJ83" s="40" t="s">
        <v>381</v>
      </c>
      <c r="GK83" s="40" t="s">
        <v>382</v>
      </c>
      <c r="GL83">
        <v>361440.16</v>
      </c>
      <c r="GM83" s="37">
        <f t="shared" si="14"/>
        <v>54439.839999998745</v>
      </c>
      <c r="GN83">
        <v>391712</v>
      </c>
      <c r="GO83" s="37">
        <f t="shared" si="18"/>
        <v>299962.72200000007</v>
      </c>
      <c r="GQ83">
        <v>361440.16</v>
      </c>
      <c r="GR83" s="37">
        <f t="shared" si="15"/>
        <v>54439.839999998745</v>
      </c>
    </row>
    <row r="84" spans="1:200" ht="15" x14ac:dyDescent="0.25">
      <c r="A84" s="60" t="s">
        <v>383</v>
      </c>
      <c r="B84" s="60" t="s">
        <v>133</v>
      </c>
      <c r="C84" s="73">
        <v>1147070.5499999982</v>
      </c>
      <c r="D84" s="73">
        <v>56858.469999999994</v>
      </c>
      <c r="E84" s="73">
        <v>0</v>
      </c>
      <c r="F84" s="73">
        <v>0</v>
      </c>
      <c r="G84" s="73">
        <v>71094.119999999908</v>
      </c>
      <c r="H84" s="73">
        <v>75472.929999999906</v>
      </c>
      <c r="I84" s="73">
        <v>339756.92999999895</v>
      </c>
      <c r="J84" s="73">
        <v>0</v>
      </c>
      <c r="K84" s="73">
        <v>0</v>
      </c>
      <c r="L84" s="73">
        <v>21705.679999999989</v>
      </c>
      <c r="M84" s="73">
        <v>0</v>
      </c>
      <c r="N84" s="73">
        <v>48312.13999999989</v>
      </c>
      <c r="O84" s="73">
        <v>0</v>
      </c>
      <c r="P84" s="73">
        <v>34984.62999999999</v>
      </c>
      <c r="Q84" s="73">
        <v>118924.43999999978</v>
      </c>
      <c r="R84" s="73">
        <v>0</v>
      </c>
      <c r="S84" s="73">
        <v>46165.579999999994</v>
      </c>
      <c r="T84" s="73">
        <v>19423.719999999903</v>
      </c>
      <c r="U84" s="73">
        <v>3819.1999999999898</v>
      </c>
      <c r="V84" s="73">
        <v>66615.729999999981</v>
      </c>
      <c r="W84" s="73">
        <v>57004.779999999904</v>
      </c>
      <c r="X84" s="73">
        <v>23540</v>
      </c>
      <c r="Y84" s="73">
        <v>8131.1399999999903</v>
      </c>
      <c r="Z84" s="73">
        <v>6611.26</v>
      </c>
      <c r="AA84" s="73">
        <v>0</v>
      </c>
      <c r="AB84" s="73">
        <v>0</v>
      </c>
      <c r="AC84" s="73">
        <v>561.49</v>
      </c>
      <c r="AD84" s="73">
        <v>16245.719999999899</v>
      </c>
      <c r="AE84" s="73">
        <v>836.15999999999894</v>
      </c>
      <c r="AF84" s="73">
        <v>0</v>
      </c>
      <c r="AG84" s="73">
        <v>3109.3299999999899</v>
      </c>
      <c r="AH84" s="73">
        <v>0</v>
      </c>
      <c r="AI84" s="73">
        <v>1611.8000000000002</v>
      </c>
      <c r="AJ84" s="73">
        <v>0</v>
      </c>
      <c r="AK84" s="73">
        <v>0</v>
      </c>
      <c r="AL84" s="73">
        <v>11455.969999999899</v>
      </c>
      <c r="AM84" s="73">
        <v>971.89999999999895</v>
      </c>
      <c r="AN84" s="73">
        <v>7340.38</v>
      </c>
      <c r="AO84" s="73">
        <v>8246.77</v>
      </c>
      <c r="AP84" s="73">
        <v>0</v>
      </c>
      <c r="AQ84" s="73">
        <v>65</v>
      </c>
      <c r="AR84" s="73">
        <v>0</v>
      </c>
      <c r="AS84" s="73">
        <v>17355.87</v>
      </c>
      <c r="AT84" s="73">
        <v>-40545.151497421437</v>
      </c>
      <c r="AU84" s="73">
        <v>0</v>
      </c>
      <c r="AV84" s="73">
        <v>-14589.139999999899</v>
      </c>
      <c r="AW84" s="73">
        <v>-7795.71</v>
      </c>
      <c r="AX84" s="73">
        <v>0</v>
      </c>
      <c r="AY84" s="74">
        <v>-468450.54850257846</v>
      </c>
      <c r="AZ84" s="73">
        <v>0</v>
      </c>
      <c r="BA84" s="73">
        <v>0</v>
      </c>
      <c r="BB84" s="73">
        <v>-2098.6799999999898</v>
      </c>
      <c r="BC84" s="73">
        <v>0</v>
      </c>
      <c r="BD84" s="73">
        <v>0</v>
      </c>
      <c r="BE84" s="73">
        <v>0</v>
      </c>
      <c r="BF84" s="73">
        <v>-97252.46</v>
      </c>
      <c r="BG84" s="73">
        <v>0</v>
      </c>
      <c r="BH84" s="73">
        <v>0</v>
      </c>
      <c r="BI84" s="73">
        <v>0</v>
      </c>
      <c r="BJ84" s="73">
        <v>0</v>
      </c>
      <c r="BK84" s="59"/>
      <c r="BL84" s="59"/>
      <c r="BM84" s="59"/>
      <c r="BN84" s="59"/>
      <c r="BO84" s="59"/>
      <c r="BP84" s="59"/>
      <c r="BQ84" s="59"/>
      <c r="BR84" s="59"/>
      <c r="BS84" s="59"/>
      <c r="BT84" s="59"/>
      <c r="BU84" s="59"/>
      <c r="BV84" s="60"/>
      <c r="BW84" s="60"/>
      <c r="BX84" s="59"/>
      <c r="BY84" s="59"/>
      <c r="BZ84" s="59"/>
      <c r="CA84" s="59"/>
      <c r="CB84" s="59"/>
      <c r="CC84" s="59"/>
      <c r="CD84" s="59"/>
      <c r="CE84" s="59"/>
      <c r="CF84" s="73">
        <v>23540</v>
      </c>
      <c r="CG84" s="59"/>
      <c r="CH84" s="59"/>
      <c r="CI84" s="59"/>
      <c r="CJ84" s="59"/>
      <c r="CK84" s="59"/>
      <c r="CL84" s="59"/>
      <c r="CM84" s="59"/>
      <c r="CN84" s="59"/>
      <c r="CO84" s="59"/>
      <c r="CP84" s="75">
        <f t="shared" si="10"/>
        <v>1559020</v>
      </c>
      <c r="CQ84" s="59"/>
      <c r="CR84" s="59"/>
      <c r="CS84" s="59"/>
      <c r="CT84" s="59"/>
      <c r="CU84" s="59"/>
      <c r="CV84" s="59"/>
      <c r="CW84" s="59"/>
      <c r="CX84" s="59"/>
      <c r="CY84" s="59"/>
      <c r="CZ84" s="59"/>
      <c r="DA84" s="59"/>
      <c r="DB84" s="59"/>
      <c r="DC84" s="59"/>
      <c r="DD84" s="59"/>
      <c r="DE84" s="59"/>
      <c r="DF84" s="59"/>
      <c r="DG84" s="59"/>
      <c r="DH84" s="59"/>
      <c r="DI84" s="59"/>
      <c r="DJ84" s="59"/>
      <c r="DK84" s="78">
        <v>1161808</v>
      </c>
      <c r="DL84" s="78">
        <v>56947</v>
      </c>
      <c r="DM84" s="78">
        <v>0</v>
      </c>
      <c r="DN84" s="78">
        <v>0</v>
      </c>
      <c r="DO84" s="78">
        <v>41945</v>
      </c>
      <c r="DP84" s="78">
        <v>76534</v>
      </c>
      <c r="DQ84" s="78">
        <v>338506</v>
      </c>
      <c r="DR84" s="78">
        <v>0</v>
      </c>
      <c r="DS84" s="78">
        <v>0</v>
      </c>
      <c r="DT84" s="78">
        <v>20953</v>
      </c>
      <c r="DU84" s="78">
        <v>0</v>
      </c>
      <c r="DV84" s="78">
        <v>52638</v>
      </c>
      <c r="DW84" s="59">
        <v>0</v>
      </c>
      <c r="DX84" s="78">
        <v>35305</v>
      </c>
      <c r="DY84" s="78">
        <v>64709</v>
      </c>
      <c r="DZ84" s="78">
        <v>0</v>
      </c>
      <c r="EA84" s="78">
        <v>45996</v>
      </c>
      <c r="EB84" s="78">
        <v>19191</v>
      </c>
      <c r="EC84" s="78">
        <v>3555</v>
      </c>
      <c r="ED84" s="78">
        <v>63782</v>
      </c>
      <c r="EE84" s="78">
        <v>49540</v>
      </c>
      <c r="EF84" s="78">
        <v>23540</v>
      </c>
      <c r="EG84" s="78">
        <v>17993</v>
      </c>
      <c r="EH84" s="78">
        <v>5737</v>
      </c>
      <c r="EI84" s="78">
        <v>0</v>
      </c>
      <c r="EJ84" s="78">
        <v>200</v>
      </c>
      <c r="EK84" s="78">
        <v>2300</v>
      </c>
      <c r="EL84" s="78">
        <v>19000</v>
      </c>
      <c r="EM84" s="78">
        <v>610</v>
      </c>
      <c r="EN84" s="78">
        <v>0</v>
      </c>
      <c r="EO84" s="78">
        <v>4100</v>
      </c>
      <c r="EP84" s="105">
        <v>875.68999999435619</v>
      </c>
      <c r="EQ84" s="78">
        <v>2664</v>
      </c>
      <c r="ER84" s="59">
        <v>0</v>
      </c>
      <c r="ES84" s="78">
        <v>0</v>
      </c>
      <c r="ET84" s="78">
        <v>3000</v>
      </c>
      <c r="EU84" s="78">
        <v>990</v>
      </c>
      <c r="EV84" s="78">
        <v>3392</v>
      </c>
      <c r="EW84" s="78">
        <v>11340</v>
      </c>
      <c r="EX84" s="79">
        <v>0</v>
      </c>
      <c r="EY84" s="78">
        <v>0</v>
      </c>
      <c r="EZ84" s="78">
        <v>0</v>
      </c>
      <c r="FA84" s="78">
        <v>18310</v>
      </c>
      <c r="FB84" s="78">
        <v>-398327</v>
      </c>
      <c r="FC84" s="59">
        <v>0</v>
      </c>
      <c r="FD84" s="78">
        <v>0</v>
      </c>
      <c r="FE84" s="78">
        <v>-5415</v>
      </c>
      <c r="FF84" s="78">
        <v>0</v>
      </c>
      <c r="FG84" s="78">
        <v>0</v>
      </c>
      <c r="FH84" s="78">
        <v>0</v>
      </c>
      <c r="FI84" s="59">
        <v>0</v>
      </c>
      <c r="FJ84" s="78">
        <v>0</v>
      </c>
      <c r="FK84" s="59">
        <v>0</v>
      </c>
      <c r="FL84" s="59">
        <v>0</v>
      </c>
      <c r="FM84" s="78">
        <v>0</v>
      </c>
      <c r="FN84" s="59">
        <v>0</v>
      </c>
      <c r="FO84" s="78">
        <v>0</v>
      </c>
      <c r="FP84" s="78">
        <v>0</v>
      </c>
      <c r="FQ84" s="59">
        <v>0</v>
      </c>
      <c r="FR84" s="73">
        <v>-159158.68999999831</v>
      </c>
      <c r="FS84" s="73">
        <v>0</v>
      </c>
      <c r="FT84" s="73">
        <v>-159158.68999999831</v>
      </c>
      <c r="FU84" s="73">
        <v>0</v>
      </c>
      <c r="FV84" s="73">
        <f t="shared" si="16"/>
        <v>-61906.229999999996</v>
      </c>
      <c r="FW84" s="74">
        <v>0</v>
      </c>
      <c r="FX84" s="73">
        <v>-61906.229999999996</v>
      </c>
      <c r="FY84" s="73">
        <v>0</v>
      </c>
      <c r="FZ84" s="73">
        <v>0</v>
      </c>
      <c r="GA84" s="73">
        <v>0</v>
      </c>
      <c r="GB84" s="73">
        <v>0</v>
      </c>
      <c r="GC84" s="80">
        <v>1582560</v>
      </c>
      <c r="GD84" s="37">
        <f t="shared" si="12"/>
        <v>0</v>
      </c>
      <c r="GF84" s="50">
        <f t="shared" si="11"/>
        <v>1582559.999999996</v>
      </c>
      <c r="GG84" s="80">
        <v>1582560</v>
      </c>
      <c r="GH84" s="37">
        <f t="shared" si="13"/>
        <v>1741718.6899999944</v>
      </c>
      <c r="GI84" s="37">
        <f t="shared" si="17"/>
        <v>0</v>
      </c>
      <c r="GJ84" s="40" t="s">
        <v>383</v>
      </c>
      <c r="GK84" s="40" t="s">
        <v>133</v>
      </c>
      <c r="GL84">
        <v>1442831.3199999998</v>
      </c>
      <c r="GM84" s="37">
        <f t="shared" si="14"/>
        <v>139728.67999999621</v>
      </c>
      <c r="GN84">
        <v>1537145</v>
      </c>
      <c r="GO84" s="37">
        <f t="shared" si="18"/>
        <v>204573.68999999436</v>
      </c>
      <c r="GQ84">
        <v>1442831.3200000003</v>
      </c>
      <c r="GR84" s="37">
        <f t="shared" si="15"/>
        <v>139728.67999999574</v>
      </c>
    </row>
    <row r="85" spans="1:200" ht="15" x14ac:dyDescent="0.25">
      <c r="A85" s="60" t="s">
        <v>384</v>
      </c>
      <c r="B85" s="60" t="s">
        <v>455</v>
      </c>
      <c r="C85" s="73">
        <v>1218366.2600000002</v>
      </c>
      <c r="D85" s="73">
        <v>31371.64</v>
      </c>
      <c r="E85" s="73">
        <v>115813.38</v>
      </c>
      <c r="F85" s="73">
        <v>0</v>
      </c>
      <c r="G85" s="73">
        <v>55713.799999999988</v>
      </c>
      <c r="H85" s="73">
        <v>284854.70999999985</v>
      </c>
      <c r="I85" s="73">
        <v>354946.93</v>
      </c>
      <c r="J85" s="73">
        <v>0</v>
      </c>
      <c r="K85" s="73">
        <v>0</v>
      </c>
      <c r="L85" s="73">
        <v>36538.33</v>
      </c>
      <c r="M85" s="73">
        <v>0</v>
      </c>
      <c r="N85" s="73">
        <v>86206.62000000001</v>
      </c>
      <c r="O85" s="73">
        <v>0</v>
      </c>
      <c r="P85" s="73">
        <v>63723.629999999896</v>
      </c>
      <c r="Q85" s="73">
        <v>337058.3299999999</v>
      </c>
      <c r="R85" s="73">
        <v>0</v>
      </c>
      <c r="S85" s="73">
        <v>28309.08</v>
      </c>
      <c r="T85" s="73">
        <v>14469.029999999899</v>
      </c>
      <c r="U85" s="73">
        <v>1647.96</v>
      </c>
      <c r="V85" s="73">
        <v>83269.759999999806</v>
      </c>
      <c r="W85" s="73">
        <v>69282.509999999893</v>
      </c>
      <c r="X85" s="73">
        <v>24342.5</v>
      </c>
      <c r="Y85" s="73">
        <v>45407.14</v>
      </c>
      <c r="Z85" s="73">
        <v>11728.559999999899</v>
      </c>
      <c r="AA85" s="73">
        <v>5137.6000000000004</v>
      </c>
      <c r="AB85" s="73">
        <v>140.41</v>
      </c>
      <c r="AC85" s="73">
        <v>0</v>
      </c>
      <c r="AD85" s="73">
        <v>51789.98</v>
      </c>
      <c r="AE85" s="73">
        <v>6500.7000000000007</v>
      </c>
      <c r="AF85" s="73">
        <v>0</v>
      </c>
      <c r="AG85" s="73">
        <v>1482.51</v>
      </c>
      <c r="AH85" s="73">
        <v>0</v>
      </c>
      <c r="AI85" s="73">
        <v>7941.6899999999896</v>
      </c>
      <c r="AJ85" s="73">
        <v>0</v>
      </c>
      <c r="AK85" s="73">
        <v>0</v>
      </c>
      <c r="AL85" s="73">
        <v>4531.8299999999899</v>
      </c>
      <c r="AM85" s="73">
        <v>1558.05</v>
      </c>
      <c r="AN85" s="73">
        <v>13383.56</v>
      </c>
      <c r="AO85" s="73">
        <v>23950.59</v>
      </c>
      <c r="AP85" s="73">
        <v>0</v>
      </c>
      <c r="AQ85" s="73">
        <v>1104.93</v>
      </c>
      <c r="AR85" s="73">
        <v>0</v>
      </c>
      <c r="AS85" s="73">
        <v>17483.209999999897</v>
      </c>
      <c r="AT85" s="73">
        <v>-96327.176911817864</v>
      </c>
      <c r="AU85" s="73">
        <v>0</v>
      </c>
      <c r="AV85" s="73">
        <v>-2334.2399999999898</v>
      </c>
      <c r="AW85" s="73">
        <v>0</v>
      </c>
      <c r="AX85" s="73">
        <v>-2400</v>
      </c>
      <c r="AY85" s="74">
        <v>-665105.88308818208</v>
      </c>
      <c r="AZ85" s="73">
        <v>0</v>
      </c>
      <c r="BA85" s="73">
        <v>0</v>
      </c>
      <c r="BB85" s="73">
        <v>-6326.3199999999897</v>
      </c>
      <c r="BC85" s="73">
        <v>0</v>
      </c>
      <c r="BD85" s="73">
        <v>0</v>
      </c>
      <c r="BE85" s="73">
        <v>0</v>
      </c>
      <c r="BF85" s="73">
        <v>65268.389999999898</v>
      </c>
      <c r="BG85" s="73">
        <v>0</v>
      </c>
      <c r="BH85" s="73">
        <v>0</v>
      </c>
      <c r="BI85" s="73">
        <v>0</v>
      </c>
      <c r="BJ85" s="73">
        <v>0</v>
      </c>
      <c r="BK85" s="59"/>
      <c r="BL85" s="59"/>
      <c r="BM85" s="59"/>
      <c r="BN85" s="59"/>
      <c r="BO85" s="59"/>
      <c r="BP85" s="59"/>
      <c r="BQ85" s="59"/>
      <c r="BR85" s="59"/>
      <c r="BS85" s="59"/>
      <c r="BT85" s="59"/>
      <c r="BU85" s="59"/>
      <c r="BV85" s="60"/>
      <c r="BW85" s="60"/>
      <c r="BX85" s="59"/>
      <c r="BY85" s="59"/>
      <c r="BZ85" s="59"/>
      <c r="CA85" s="59"/>
      <c r="CB85" s="59"/>
      <c r="CC85" s="59"/>
      <c r="CD85" s="59"/>
      <c r="CE85" s="59"/>
      <c r="CF85" s="73">
        <v>24342.5</v>
      </c>
      <c r="CG85" s="59"/>
      <c r="CH85" s="59"/>
      <c r="CI85" s="59"/>
      <c r="CJ85" s="59"/>
      <c r="CK85" s="59"/>
      <c r="CL85" s="59"/>
      <c r="CM85" s="59"/>
      <c r="CN85" s="59"/>
      <c r="CO85" s="59"/>
      <c r="CP85" s="75">
        <f>+GC85-BZ85-CF85</f>
        <v>2266487.5</v>
      </c>
      <c r="CQ85" s="59"/>
      <c r="CR85" s="59"/>
      <c r="CS85" s="59"/>
      <c r="CT85" s="59"/>
      <c r="CU85" s="59"/>
      <c r="CV85" s="59"/>
      <c r="CW85" s="59"/>
      <c r="CX85" s="59"/>
      <c r="CY85" s="59"/>
      <c r="CZ85" s="59"/>
      <c r="DA85" s="59"/>
      <c r="DB85" s="59"/>
      <c r="DC85" s="59"/>
      <c r="DD85" s="59"/>
      <c r="DE85" s="59"/>
      <c r="DF85" s="59"/>
      <c r="DG85" s="59"/>
      <c r="DH85" s="59"/>
      <c r="DI85" s="59"/>
      <c r="DJ85" s="59"/>
      <c r="DK85" s="78">
        <v>1212896</v>
      </c>
      <c r="DL85" s="78">
        <v>31411</v>
      </c>
      <c r="DM85" s="78">
        <v>116584</v>
      </c>
      <c r="DN85" s="78">
        <v>0</v>
      </c>
      <c r="DO85" s="78">
        <v>45541</v>
      </c>
      <c r="DP85" s="78">
        <v>276968</v>
      </c>
      <c r="DQ85" s="78">
        <v>359177</v>
      </c>
      <c r="DR85" s="78">
        <v>0</v>
      </c>
      <c r="DS85" s="78">
        <v>0</v>
      </c>
      <c r="DT85" s="78">
        <v>37326</v>
      </c>
      <c r="DU85" s="78">
        <v>0</v>
      </c>
      <c r="DV85" s="78">
        <v>88159</v>
      </c>
      <c r="DW85" s="59">
        <v>0</v>
      </c>
      <c r="DX85" s="78">
        <v>56757</v>
      </c>
      <c r="DY85" s="78">
        <v>211405</v>
      </c>
      <c r="DZ85" s="78">
        <v>0</v>
      </c>
      <c r="EA85" s="78">
        <v>28700</v>
      </c>
      <c r="EB85" s="78">
        <v>11433</v>
      </c>
      <c r="EC85" s="78">
        <v>2516</v>
      </c>
      <c r="ED85" s="78">
        <v>84464</v>
      </c>
      <c r="EE85" s="78">
        <v>69505</v>
      </c>
      <c r="EF85" s="78">
        <v>24342.5</v>
      </c>
      <c r="EG85" s="78">
        <v>44828</v>
      </c>
      <c r="EH85" s="78">
        <v>10575</v>
      </c>
      <c r="EI85" s="78">
        <v>100</v>
      </c>
      <c r="EJ85" s="78">
        <v>500</v>
      </c>
      <c r="EK85" s="78">
        <v>0</v>
      </c>
      <c r="EL85" s="78">
        <v>24000</v>
      </c>
      <c r="EM85" s="78">
        <v>660</v>
      </c>
      <c r="EN85" s="78">
        <v>0</v>
      </c>
      <c r="EO85" s="78">
        <v>2000</v>
      </c>
      <c r="EP85" s="105">
        <v>130241.24499999732</v>
      </c>
      <c r="EQ85" s="78">
        <v>7161</v>
      </c>
      <c r="ER85" s="59">
        <v>0</v>
      </c>
      <c r="ES85" s="78">
        <v>0</v>
      </c>
      <c r="ET85" s="78">
        <v>3500</v>
      </c>
      <c r="EU85" s="78">
        <v>1584</v>
      </c>
      <c r="EV85" s="78">
        <v>15410</v>
      </c>
      <c r="EW85" s="78">
        <v>24315</v>
      </c>
      <c r="EX85" s="79">
        <v>0</v>
      </c>
      <c r="EY85" s="78">
        <v>200</v>
      </c>
      <c r="EZ85" s="78">
        <v>0</v>
      </c>
      <c r="FA85" s="78">
        <v>17442</v>
      </c>
      <c r="FB85" s="78">
        <v>-595635</v>
      </c>
      <c r="FC85" s="59">
        <v>0</v>
      </c>
      <c r="FD85" s="78">
        <v>0</v>
      </c>
      <c r="FE85" s="78">
        <v>0</v>
      </c>
      <c r="FF85" s="78">
        <v>0</v>
      </c>
      <c r="FG85" s="78">
        <v>0</v>
      </c>
      <c r="FH85" s="78">
        <v>0</v>
      </c>
      <c r="FI85" s="59">
        <v>0</v>
      </c>
      <c r="FJ85" s="78">
        <v>0</v>
      </c>
      <c r="FK85" s="59">
        <v>0</v>
      </c>
      <c r="FL85" s="59">
        <v>0</v>
      </c>
      <c r="FM85" s="78">
        <v>0</v>
      </c>
      <c r="FN85" s="59">
        <v>0</v>
      </c>
      <c r="FO85" s="78">
        <v>0</v>
      </c>
      <c r="FP85" s="78">
        <v>0</v>
      </c>
      <c r="FQ85" s="59">
        <v>0</v>
      </c>
      <c r="FR85" s="73">
        <v>-53235.744999997551</v>
      </c>
      <c r="FS85" s="73">
        <v>0</v>
      </c>
      <c r="FT85" s="73">
        <v>-53235.744999997551</v>
      </c>
      <c r="FU85" s="73">
        <v>0</v>
      </c>
      <c r="FV85" s="73">
        <f t="shared" si="16"/>
        <v>-118504.14</v>
      </c>
      <c r="FW85" s="74">
        <v>0</v>
      </c>
      <c r="FX85" s="73">
        <v>-118504.14</v>
      </c>
      <c r="FY85" s="73">
        <v>0</v>
      </c>
      <c r="FZ85" s="73">
        <v>0</v>
      </c>
      <c r="GA85" s="73">
        <v>0</v>
      </c>
      <c r="GB85" s="73">
        <v>0</v>
      </c>
      <c r="GC85" s="80">
        <v>2290830</v>
      </c>
      <c r="GD85" s="37">
        <f t="shared" si="12"/>
        <v>0</v>
      </c>
      <c r="GF85" s="50">
        <f t="shared" si="11"/>
        <v>2290830</v>
      </c>
      <c r="GG85" s="80">
        <v>2290830</v>
      </c>
      <c r="GH85" s="37">
        <f t="shared" si="13"/>
        <v>2344065.7449999973</v>
      </c>
      <c r="GI85" s="37">
        <f t="shared" si="17"/>
        <v>0</v>
      </c>
      <c r="GJ85" s="40" t="s">
        <v>384</v>
      </c>
      <c r="GK85" s="40" t="s">
        <v>127</v>
      </c>
      <c r="GL85">
        <v>1658431.37</v>
      </c>
      <c r="GM85" s="37">
        <f t="shared" si="14"/>
        <v>632398.62999999989</v>
      </c>
      <c r="GN85">
        <v>1787799</v>
      </c>
      <c r="GO85" s="37">
        <f t="shared" si="18"/>
        <v>556266.74499999732</v>
      </c>
      <c r="GQ85">
        <v>1658431.3700000003</v>
      </c>
      <c r="GR85" s="37">
        <f t="shared" si="15"/>
        <v>632398.62999999966</v>
      </c>
    </row>
    <row r="86" spans="1:200" ht="15" x14ac:dyDescent="0.25">
      <c r="A86" s="60" t="s">
        <v>385</v>
      </c>
      <c r="B86" s="60" t="s">
        <v>129</v>
      </c>
      <c r="C86" s="73">
        <v>1103705.75</v>
      </c>
      <c r="D86" s="73">
        <v>0</v>
      </c>
      <c r="E86" s="73">
        <v>46805.119999999886</v>
      </c>
      <c r="F86" s="73">
        <v>0</v>
      </c>
      <c r="G86" s="73">
        <v>49109.679999999877</v>
      </c>
      <c r="H86" s="73">
        <v>0</v>
      </c>
      <c r="I86" s="73">
        <v>306926.429999999</v>
      </c>
      <c r="J86" s="73">
        <v>0</v>
      </c>
      <c r="K86" s="73">
        <v>0</v>
      </c>
      <c r="L86" s="73">
        <v>22063.519999999891</v>
      </c>
      <c r="M86" s="73">
        <v>0</v>
      </c>
      <c r="N86" s="73">
        <v>34236.519999999888</v>
      </c>
      <c r="O86" s="73">
        <v>0</v>
      </c>
      <c r="P86" s="73">
        <v>35872.669999999904</v>
      </c>
      <c r="Q86" s="73">
        <v>73367.37</v>
      </c>
      <c r="R86" s="73">
        <v>0</v>
      </c>
      <c r="S86" s="73">
        <v>38035.499999999884</v>
      </c>
      <c r="T86" s="73">
        <v>12860.769999999999</v>
      </c>
      <c r="U86" s="73">
        <v>3327.5</v>
      </c>
      <c r="V86" s="73">
        <v>45423.839999999997</v>
      </c>
      <c r="W86" s="73">
        <v>59956.15</v>
      </c>
      <c r="X86" s="73">
        <v>22336.25</v>
      </c>
      <c r="Y86" s="73">
        <v>21986.35</v>
      </c>
      <c r="Z86" s="73">
        <v>6207.4399999999896</v>
      </c>
      <c r="AA86" s="73">
        <v>0</v>
      </c>
      <c r="AB86" s="73">
        <v>0</v>
      </c>
      <c r="AC86" s="73">
        <v>0</v>
      </c>
      <c r="AD86" s="73">
        <v>11956.19</v>
      </c>
      <c r="AE86" s="73">
        <v>2017.3599999999899</v>
      </c>
      <c r="AF86" s="73">
        <v>0</v>
      </c>
      <c r="AG86" s="73">
        <v>2697.32</v>
      </c>
      <c r="AH86" s="73">
        <v>0</v>
      </c>
      <c r="AI86" s="73">
        <v>1230.33</v>
      </c>
      <c r="AJ86" s="73">
        <v>0</v>
      </c>
      <c r="AK86" s="73">
        <v>0</v>
      </c>
      <c r="AL86" s="73">
        <v>14704.129999999899</v>
      </c>
      <c r="AM86" s="73">
        <v>1661.3</v>
      </c>
      <c r="AN86" s="73">
        <v>11646.54</v>
      </c>
      <c r="AO86" s="73">
        <v>9271.4699999999903</v>
      </c>
      <c r="AP86" s="73">
        <v>0</v>
      </c>
      <c r="AQ86" s="73">
        <v>0</v>
      </c>
      <c r="AR86" s="73">
        <v>0</v>
      </c>
      <c r="AS86" s="73">
        <v>15634.44</v>
      </c>
      <c r="AT86" s="73">
        <v>-29486.872265708575</v>
      </c>
      <c r="AU86" s="73">
        <v>0</v>
      </c>
      <c r="AV86" s="73">
        <v>-21169.88</v>
      </c>
      <c r="AW86" s="73">
        <v>-7500</v>
      </c>
      <c r="AX86" s="73">
        <v>-6873.1999999999898</v>
      </c>
      <c r="AY86" s="74">
        <v>-343981.00773429032</v>
      </c>
      <c r="AZ86" s="73">
        <v>0</v>
      </c>
      <c r="BA86" s="73">
        <v>0</v>
      </c>
      <c r="BB86" s="73">
        <v>-5000</v>
      </c>
      <c r="BC86" s="73">
        <v>0</v>
      </c>
      <c r="BD86" s="73">
        <v>0</v>
      </c>
      <c r="BE86" s="73">
        <v>0</v>
      </c>
      <c r="BF86" s="73">
        <v>-102328.98</v>
      </c>
      <c r="BG86" s="73">
        <v>0</v>
      </c>
      <c r="BH86" s="73">
        <v>0</v>
      </c>
      <c r="BI86" s="73">
        <v>0</v>
      </c>
      <c r="BJ86" s="73">
        <v>0</v>
      </c>
      <c r="BK86" s="59"/>
      <c r="BL86" s="59"/>
      <c r="BM86" s="59"/>
      <c r="BN86" s="59"/>
      <c r="BO86" s="59"/>
      <c r="BP86" s="59"/>
      <c r="BQ86" s="59"/>
      <c r="BR86" s="59"/>
      <c r="BS86" s="59"/>
      <c r="BT86" s="59"/>
      <c r="BU86" s="59"/>
      <c r="BV86" s="60"/>
      <c r="BW86" s="60"/>
      <c r="BX86" s="59"/>
      <c r="BY86" s="59"/>
      <c r="BZ86" s="59"/>
      <c r="CA86" s="59"/>
      <c r="CB86" s="59"/>
      <c r="CC86" s="59"/>
      <c r="CD86" s="59"/>
      <c r="CE86" s="59"/>
      <c r="CF86" s="73">
        <v>22336.25</v>
      </c>
      <c r="CG86" s="59"/>
      <c r="CH86" s="59"/>
      <c r="CI86" s="59"/>
      <c r="CJ86" s="59"/>
      <c r="CK86" s="59"/>
      <c r="CL86" s="59"/>
      <c r="CM86" s="59"/>
      <c r="CN86" s="59"/>
      <c r="CO86" s="59"/>
      <c r="CP86" s="75">
        <f t="shared" ref="CP86:CP133" si="19">+GC86-BZ86-CF86</f>
        <v>1414363.75</v>
      </c>
      <c r="CQ86" s="59"/>
      <c r="CR86" s="59"/>
      <c r="CS86" s="59"/>
      <c r="CT86" s="59"/>
      <c r="CU86" s="59"/>
      <c r="CV86" s="59"/>
      <c r="CW86" s="59"/>
      <c r="CX86" s="59"/>
      <c r="CY86" s="59"/>
      <c r="CZ86" s="59"/>
      <c r="DA86" s="59"/>
      <c r="DB86" s="59"/>
      <c r="DC86" s="59"/>
      <c r="DD86" s="59"/>
      <c r="DE86" s="59"/>
      <c r="DF86" s="59"/>
      <c r="DG86" s="59"/>
      <c r="DH86" s="59"/>
      <c r="DI86" s="59"/>
      <c r="DJ86" s="59"/>
      <c r="DK86" s="78">
        <v>1128075</v>
      </c>
      <c r="DL86" s="78">
        <v>0</v>
      </c>
      <c r="DM86" s="78">
        <v>46790</v>
      </c>
      <c r="DN86" s="78">
        <v>0</v>
      </c>
      <c r="DO86" s="78">
        <v>34915</v>
      </c>
      <c r="DP86" s="78">
        <v>0</v>
      </c>
      <c r="DQ86" s="78">
        <v>322600</v>
      </c>
      <c r="DR86" s="78">
        <v>0</v>
      </c>
      <c r="DS86" s="78">
        <v>0</v>
      </c>
      <c r="DT86" s="78">
        <v>21090</v>
      </c>
      <c r="DU86" s="78">
        <v>0</v>
      </c>
      <c r="DV86" s="78">
        <v>33946</v>
      </c>
      <c r="DW86" s="59">
        <v>0</v>
      </c>
      <c r="DX86" s="78">
        <v>16923</v>
      </c>
      <c r="DY86" s="78">
        <v>55804</v>
      </c>
      <c r="DZ86" s="78">
        <v>0</v>
      </c>
      <c r="EA86" s="78">
        <v>32705</v>
      </c>
      <c r="EB86" s="78">
        <v>12415</v>
      </c>
      <c r="EC86" s="78">
        <v>3465</v>
      </c>
      <c r="ED86" s="78">
        <v>47620</v>
      </c>
      <c r="EE86" s="78">
        <v>48475</v>
      </c>
      <c r="EF86" s="78">
        <v>22336.25</v>
      </c>
      <c r="EG86" s="78">
        <v>28371</v>
      </c>
      <c r="EH86" s="78">
        <v>6450</v>
      </c>
      <c r="EI86" s="78">
        <v>0</v>
      </c>
      <c r="EJ86" s="78">
        <v>0</v>
      </c>
      <c r="EK86" s="78">
        <v>0</v>
      </c>
      <c r="EL86" s="78">
        <v>10000</v>
      </c>
      <c r="EM86" s="78">
        <v>1110</v>
      </c>
      <c r="EN86" s="78">
        <v>0</v>
      </c>
      <c r="EO86" s="78">
        <v>3400</v>
      </c>
      <c r="EP86" s="105">
        <v>9360.3374999975786</v>
      </c>
      <c r="EQ86" s="78">
        <v>1100</v>
      </c>
      <c r="ER86" s="59">
        <v>0</v>
      </c>
      <c r="ES86" s="78">
        <v>0</v>
      </c>
      <c r="ET86" s="78">
        <v>1800</v>
      </c>
      <c r="EU86" s="78">
        <v>1750</v>
      </c>
      <c r="EV86" s="78">
        <v>8470</v>
      </c>
      <c r="EW86" s="78">
        <v>10300</v>
      </c>
      <c r="EX86" s="79">
        <v>0</v>
      </c>
      <c r="EY86" s="78">
        <v>0</v>
      </c>
      <c r="EZ86" s="78">
        <v>0</v>
      </c>
      <c r="FA86" s="78">
        <v>16419</v>
      </c>
      <c r="FB86" s="78">
        <v>-319951</v>
      </c>
      <c r="FC86" s="59">
        <v>0</v>
      </c>
      <c r="FD86" s="78">
        <v>0</v>
      </c>
      <c r="FE86" s="78">
        <v>-3000</v>
      </c>
      <c r="FF86" s="78">
        <v>-3326</v>
      </c>
      <c r="FG86" s="78">
        <v>0</v>
      </c>
      <c r="FH86" s="78">
        <v>0</v>
      </c>
      <c r="FI86" s="59">
        <v>0</v>
      </c>
      <c r="FJ86" s="78">
        <v>-2500</v>
      </c>
      <c r="FK86" s="59">
        <v>0</v>
      </c>
      <c r="FL86" s="59">
        <v>0</v>
      </c>
      <c r="FM86" s="78">
        <v>0</v>
      </c>
      <c r="FN86" s="59">
        <v>0</v>
      </c>
      <c r="FO86" s="78">
        <v>0</v>
      </c>
      <c r="FP86" s="78">
        <v>0</v>
      </c>
      <c r="FQ86" s="59">
        <v>0</v>
      </c>
      <c r="FR86" s="73">
        <v>-160212.58749999799</v>
      </c>
      <c r="FS86" s="73">
        <v>0</v>
      </c>
      <c r="FT86" s="73">
        <v>-160212.58749999799</v>
      </c>
      <c r="FU86" s="73">
        <v>0</v>
      </c>
      <c r="FV86" s="73">
        <f t="shared" si="16"/>
        <v>-57883.61</v>
      </c>
      <c r="FW86" s="74">
        <v>0</v>
      </c>
      <c r="FX86" s="73">
        <v>-57883.61</v>
      </c>
      <c r="FY86" s="73">
        <v>0</v>
      </c>
      <c r="FZ86" s="73">
        <v>0</v>
      </c>
      <c r="GA86" s="73">
        <v>0</v>
      </c>
      <c r="GB86" s="73">
        <v>0</v>
      </c>
      <c r="GC86" s="80">
        <v>1436700</v>
      </c>
      <c r="GD86" s="37">
        <f t="shared" si="12"/>
        <v>0</v>
      </c>
      <c r="GF86" s="50">
        <f t="shared" si="11"/>
        <v>1436699.9999999995</v>
      </c>
      <c r="GG86" s="80">
        <v>1436700</v>
      </c>
      <c r="GH86" s="37">
        <f t="shared" si="13"/>
        <v>1596912.5874999976</v>
      </c>
      <c r="GI86" s="37">
        <f t="shared" si="17"/>
        <v>0</v>
      </c>
      <c r="GJ86" s="40" t="s">
        <v>385</v>
      </c>
      <c r="GK86" s="40" t="s">
        <v>129</v>
      </c>
      <c r="GL86">
        <v>1432644.7699999998</v>
      </c>
      <c r="GM86" s="37">
        <f t="shared" si="14"/>
        <v>4055.2299999997485</v>
      </c>
      <c r="GN86">
        <v>1498640</v>
      </c>
      <c r="GO86" s="37">
        <f t="shared" si="18"/>
        <v>98272.587499997579</v>
      </c>
      <c r="GQ86">
        <v>1432644.77</v>
      </c>
      <c r="GR86" s="37">
        <f t="shared" si="15"/>
        <v>4055.2299999995157</v>
      </c>
    </row>
    <row r="87" spans="1:200" ht="15" x14ac:dyDescent="0.25">
      <c r="A87" s="60" t="s">
        <v>386</v>
      </c>
      <c r="B87" s="60" t="s">
        <v>130</v>
      </c>
      <c r="C87" s="73">
        <v>790682.92999999796</v>
      </c>
      <c r="D87" s="73">
        <v>131980.04999999999</v>
      </c>
      <c r="E87" s="73">
        <v>482.71999999999991</v>
      </c>
      <c r="F87" s="73">
        <v>0</v>
      </c>
      <c r="G87" s="73">
        <v>60438.999999999884</v>
      </c>
      <c r="H87" s="73">
        <v>0</v>
      </c>
      <c r="I87" s="73">
        <v>310458.27</v>
      </c>
      <c r="J87" s="73">
        <v>0</v>
      </c>
      <c r="K87" s="73">
        <v>0</v>
      </c>
      <c r="L87" s="73">
        <v>14706.069999999989</v>
      </c>
      <c r="M87" s="73">
        <v>0</v>
      </c>
      <c r="N87" s="73">
        <v>61219.209999999992</v>
      </c>
      <c r="O87" s="73">
        <v>0</v>
      </c>
      <c r="P87" s="73">
        <v>22505.60999999999</v>
      </c>
      <c r="Q87" s="73">
        <v>35397.159999999887</v>
      </c>
      <c r="R87" s="73">
        <v>6637.6199999999899</v>
      </c>
      <c r="S87" s="73">
        <v>16674.47</v>
      </c>
      <c r="T87" s="73">
        <v>16231.47999999998</v>
      </c>
      <c r="U87" s="73">
        <v>2808</v>
      </c>
      <c r="V87" s="73">
        <v>44570.519999999895</v>
      </c>
      <c r="W87" s="73">
        <v>34963.56</v>
      </c>
      <c r="X87" s="73">
        <v>20597.5</v>
      </c>
      <c r="Y87" s="73">
        <v>20564.059999999899</v>
      </c>
      <c r="Z87" s="73">
        <v>5472.6899999999896</v>
      </c>
      <c r="AA87" s="73">
        <v>503.87999999999903</v>
      </c>
      <c r="AB87" s="73">
        <v>0</v>
      </c>
      <c r="AC87" s="73">
        <v>0</v>
      </c>
      <c r="AD87" s="73">
        <v>8769.02</v>
      </c>
      <c r="AE87" s="73">
        <v>434</v>
      </c>
      <c r="AF87" s="73">
        <v>0</v>
      </c>
      <c r="AG87" s="73">
        <v>7577</v>
      </c>
      <c r="AH87" s="73">
        <v>0</v>
      </c>
      <c r="AI87" s="73">
        <v>5918.5599999999795</v>
      </c>
      <c r="AJ87" s="73">
        <v>0</v>
      </c>
      <c r="AK87" s="73">
        <v>0</v>
      </c>
      <c r="AL87" s="73">
        <v>15813.67</v>
      </c>
      <c r="AM87" s="73">
        <v>944.11</v>
      </c>
      <c r="AN87" s="73">
        <v>15375.49</v>
      </c>
      <c r="AO87" s="73">
        <v>6393.09</v>
      </c>
      <c r="AP87" s="73">
        <v>0</v>
      </c>
      <c r="AQ87" s="73">
        <v>0</v>
      </c>
      <c r="AR87" s="73">
        <v>0</v>
      </c>
      <c r="AS87" s="73">
        <v>14030.399999999991</v>
      </c>
      <c r="AT87" s="73">
        <v>-36129.41707852055</v>
      </c>
      <c r="AU87" s="73">
        <v>0</v>
      </c>
      <c r="AV87" s="73">
        <v>0</v>
      </c>
      <c r="AW87" s="73">
        <v>-1400</v>
      </c>
      <c r="AX87" s="73">
        <v>-17962</v>
      </c>
      <c r="AY87" s="74">
        <v>-258474.70292147846</v>
      </c>
      <c r="AZ87" s="73">
        <v>0</v>
      </c>
      <c r="BA87" s="73">
        <v>0</v>
      </c>
      <c r="BB87" s="73">
        <v>-3125</v>
      </c>
      <c r="BC87" s="73">
        <v>0</v>
      </c>
      <c r="BD87" s="73">
        <v>0</v>
      </c>
      <c r="BE87" s="73">
        <v>0</v>
      </c>
      <c r="BF87" s="73">
        <v>-203679.019999999</v>
      </c>
      <c r="BG87" s="73">
        <v>0</v>
      </c>
      <c r="BH87" s="73">
        <v>0</v>
      </c>
      <c r="BI87" s="73">
        <v>0</v>
      </c>
      <c r="BJ87" s="73">
        <v>0</v>
      </c>
      <c r="BK87" s="59"/>
      <c r="BL87" s="59"/>
      <c r="BM87" s="59"/>
      <c r="BN87" s="59"/>
      <c r="BO87" s="59"/>
      <c r="BP87" s="59"/>
      <c r="BQ87" s="59"/>
      <c r="BR87" s="59"/>
      <c r="BS87" s="59"/>
      <c r="BT87" s="59"/>
      <c r="BU87" s="59"/>
      <c r="BV87" s="60"/>
      <c r="BW87" s="60"/>
      <c r="BX87" s="59"/>
      <c r="BY87" s="59"/>
      <c r="BZ87" s="59"/>
      <c r="CA87" s="59"/>
      <c r="CB87" s="59"/>
      <c r="CC87" s="59"/>
      <c r="CD87" s="59"/>
      <c r="CE87" s="59"/>
      <c r="CF87" s="73">
        <v>20597.5</v>
      </c>
      <c r="CG87" s="59"/>
      <c r="CH87" s="59"/>
      <c r="CI87" s="59"/>
      <c r="CJ87" s="59"/>
      <c r="CK87" s="59"/>
      <c r="CL87" s="59"/>
      <c r="CM87" s="59"/>
      <c r="CN87" s="59"/>
      <c r="CO87" s="59"/>
      <c r="CP87" s="75">
        <f>+GC87-BZ87-CF87</f>
        <v>1130782.5</v>
      </c>
      <c r="CQ87" s="59"/>
      <c r="CR87" s="59"/>
      <c r="CS87" s="59"/>
      <c r="CT87" s="59"/>
      <c r="CU87" s="59"/>
      <c r="CV87" s="59"/>
      <c r="CW87" s="59"/>
      <c r="CX87" s="59"/>
      <c r="CY87" s="59"/>
      <c r="CZ87" s="59"/>
      <c r="DA87" s="59"/>
      <c r="DB87" s="59"/>
      <c r="DC87" s="59"/>
      <c r="DD87" s="59"/>
      <c r="DE87" s="59"/>
      <c r="DF87" s="59"/>
      <c r="DG87" s="59"/>
      <c r="DH87" s="59"/>
      <c r="DI87" s="59"/>
      <c r="DJ87" s="59"/>
      <c r="DK87" s="78">
        <v>772604</v>
      </c>
      <c r="DL87" s="78">
        <v>131803</v>
      </c>
      <c r="DM87" s="78">
        <v>1200</v>
      </c>
      <c r="DN87" s="78">
        <v>0</v>
      </c>
      <c r="DO87" s="78">
        <v>30523</v>
      </c>
      <c r="DP87" s="78">
        <v>0</v>
      </c>
      <c r="DQ87" s="78">
        <v>314665</v>
      </c>
      <c r="DR87" s="78">
        <v>0</v>
      </c>
      <c r="DS87" s="78">
        <v>0</v>
      </c>
      <c r="DT87" s="78">
        <v>15538</v>
      </c>
      <c r="DU87" s="78">
        <v>0</v>
      </c>
      <c r="DV87" s="78">
        <v>60218</v>
      </c>
      <c r="DW87" s="59">
        <v>0</v>
      </c>
      <c r="DX87" s="78">
        <v>17439</v>
      </c>
      <c r="DY87" s="78">
        <v>23543</v>
      </c>
      <c r="DZ87" s="78">
        <v>7371</v>
      </c>
      <c r="EA87" s="78">
        <v>16496</v>
      </c>
      <c r="EB87" s="78">
        <v>17515</v>
      </c>
      <c r="EC87" s="78">
        <v>2719</v>
      </c>
      <c r="ED87" s="78">
        <v>42753</v>
      </c>
      <c r="EE87" s="78">
        <v>57646</v>
      </c>
      <c r="EF87" s="78">
        <v>20597.5</v>
      </c>
      <c r="EG87" s="78">
        <v>22215</v>
      </c>
      <c r="EH87" s="78">
        <v>5429</v>
      </c>
      <c r="EI87" s="78">
        <v>500</v>
      </c>
      <c r="EJ87" s="78">
        <v>216</v>
      </c>
      <c r="EK87" s="78">
        <v>0</v>
      </c>
      <c r="EL87" s="78">
        <v>16000</v>
      </c>
      <c r="EM87" s="78">
        <v>1155</v>
      </c>
      <c r="EN87" s="78">
        <v>0</v>
      </c>
      <c r="EO87" s="78">
        <v>8564</v>
      </c>
      <c r="EP87" s="105">
        <v>-31947.61500000325</v>
      </c>
      <c r="EQ87" s="78">
        <v>4100</v>
      </c>
      <c r="ER87" s="59">
        <v>0</v>
      </c>
      <c r="ES87" s="78">
        <v>0</v>
      </c>
      <c r="ET87" s="78">
        <v>1600</v>
      </c>
      <c r="EU87" s="78">
        <v>1050</v>
      </c>
      <c r="EV87" s="78">
        <v>6230</v>
      </c>
      <c r="EW87" s="78">
        <v>4000</v>
      </c>
      <c r="EX87" s="79">
        <v>0</v>
      </c>
      <c r="EY87" s="78">
        <v>0</v>
      </c>
      <c r="EZ87" s="78">
        <v>0</v>
      </c>
      <c r="FA87" s="78">
        <v>14862</v>
      </c>
      <c r="FB87" s="78">
        <v>-223375</v>
      </c>
      <c r="FC87" s="59">
        <v>0</v>
      </c>
      <c r="FD87" s="78">
        <v>0</v>
      </c>
      <c r="FE87" s="78">
        <v>-1400</v>
      </c>
      <c r="FF87" s="78">
        <v>-5000</v>
      </c>
      <c r="FG87" s="78">
        <v>0</v>
      </c>
      <c r="FH87" s="78">
        <v>0</v>
      </c>
      <c r="FI87" s="59">
        <v>0</v>
      </c>
      <c r="FJ87" s="78">
        <v>-3750</v>
      </c>
      <c r="FK87" s="59">
        <v>0</v>
      </c>
      <c r="FL87" s="59">
        <v>0</v>
      </c>
      <c r="FM87" s="78">
        <v>0</v>
      </c>
      <c r="FN87" s="59">
        <v>0</v>
      </c>
      <c r="FO87" s="78">
        <v>0</v>
      </c>
      <c r="FP87" s="78">
        <v>0</v>
      </c>
      <c r="FQ87" s="59">
        <v>0</v>
      </c>
      <c r="FR87" s="73">
        <v>-201698.88499999759</v>
      </c>
      <c r="FS87" s="73">
        <v>0</v>
      </c>
      <c r="FT87" s="73">
        <v>-201698.88499999759</v>
      </c>
      <c r="FU87" s="73">
        <v>0</v>
      </c>
      <c r="FV87" s="73">
        <f t="shared" si="16"/>
        <v>1980.1299999999756</v>
      </c>
      <c r="FW87" s="74">
        <v>0</v>
      </c>
      <c r="FX87" s="73">
        <v>1980.1299999999756</v>
      </c>
      <c r="FY87" s="73">
        <v>0</v>
      </c>
      <c r="FZ87" s="73">
        <v>0</v>
      </c>
      <c r="GA87" s="73">
        <v>0</v>
      </c>
      <c r="GB87" s="73">
        <v>0</v>
      </c>
      <c r="GC87" s="80">
        <v>1151380</v>
      </c>
      <c r="GD87" s="37">
        <f t="shared" si="12"/>
        <v>0</v>
      </c>
      <c r="GF87" s="50">
        <f t="shared" si="11"/>
        <v>1151379.9999999991</v>
      </c>
      <c r="GG87" s="80">
        <v>1151380</v>
      </c>
      <c r="GH87" s="37">
        <f t="shared" si="13"/>
        <v>1353078.8849999967</v>
      </c>
      <c r="GI87" s="37">
        <f t="shared" si="17"/>
        <v>0</v>
      </c>
      <c r="GJ87" s="40" t="s">
        <v>386</v>
      </c>
      <c r="GK87" s="40" t="s">
        <v>130</v>
      </c>
      <c r="GL87">
        <v>1282751.1599999992</v>
      </c>
      <c r="GM87" s="37">
        <f t="shared" si="14"/>
        <v>-131371.16000000015</v>
      </c>
      <c r="GN87">
        <v>1290120</v>
      </c>
      <c r="GO87" s="37">
        <f t="shared" si="18"/>
        <v>62958.88499999675</v>
      </c>
      <c r="GQ87">
        <v>1282751.1599999997</v>
      </c>
      <c r="GR87" s="37">
        <f t="shared" si="15"/>
        <v>-131371.16000000061</v>
      </c>
    </row>
    <row r="88" spans="1:200" ht="15" x14ac:dyDescent="0.25">
      <c r="A88" s="60" t="s">
        <v>387</v>
      </c>
      <c r="B88" s="60" t="s">
        <v>388</v>
      </c>
      <c r="C88" s="73">
        <v>1290001.9299999978</v>
      </c>
      <c r="D88" s="73">
        <v>0</v>
      </c>
      <c r="E88" s="73">
        <v>0</v>
      </c>
      <c r="F88" s="73">
        <v>0</v>
      </c>
      <c r="G88" s="73">
        <v>47868.169999999896</v>
      </c>
      <c r="H88" s="73">
        <v>127117.15999999979</v>
      </c>
      <c r="I88" s="73">
        <v>169691.4499999999</v>
      </c>
      <c r="J88" s="73">
        <v>0</v>
      </c>
      <c r="K88" s="73">
        <v>0</v>
      </c>
      <c r="L88" s="73">
        <v>23064.919999999987</v>
      </c>
      <c r="M88" s="73">
        <v>0</v>
      </c>
      <c r="N88" s="73">
        <v>62054.859999999986</v>
      </c>
      <c r="O88" s="73">
        <v>0</v>
      </c>
      <c r="P88" s="73">
        <v>49193.779999999992</v>
      </c>
      <c r="Q88" s="73">
        <v>96787.59999999986</v>
      </c>
      <c r="R88" s="73">
        <v>0</v>
      </c>
      <c r="S88" s="73">
        <v>40503.870000000003</v>
      </c>
      <c r="T88" s="73">
        <v>16267.019999999999</v>
      </c>
      <c r="U88" s="73">
        <v>3397.42</v>
      </c>
      <c r="V88" s="73">
        <v>50700.189999999988</v>
      </c>
      <c r="W88" s="73">
        <v>64582.97</v>
      </c>
      <c r="X88" s="73">
        <v>37450</v>
      </c>
      <c r="Y88" s="73">
        <v>13103.239999999991</v>
      </c>
      <c r="Z88" s="73">
        <v>9640.3299999999908</v>
      </c>
      <c r="AA88" s="73">
        <v>1587.17</v>
      </c>
      <c r="AB88" s="73">
        <v>108.82999999999902</v>
      </c>
      <c r="AC88" s="73">
        <v>96.75</v>
      </c>
      <c r="AD88" s="73">
        <v>30715.2599999999</v>
      </c>
      <c r="AE88" s="73">
        <v>21042.27</v>
      </c>
      <c r="AF88" s="73">
        <v>0</v>
      </c>
      <c r="AG88" s="73">
        <v>6102.1899999999896</v>
      </c>
      <c r="AH88" s="73">
        <v>0</v>
      </c>
      <c r="AI88" s="73">
        <v>1560.1</v>
      </c>
      <c r="AJ88" s="73">
        <v>0</v>
      </c>
      <c r="AK88" s="73">
        <v>0</v>
      </c>
      <c r="AL88" s="73">
        <v>17912.900000000001</v>
      </c>
      <c r="AM88" s="73">
        <v>1102.53</v>
      </c>
      <c r="AN88" s="73">
        <v>1423.5</v>
      </c>
      <c r="AO88" s="73">
        <v>6821.4499999999898</v>
      </c>
      <c r="AP88" s="73">
        <v>0</v>
      </c>
      <c r="AQ88" s="73">
        <v>130</v>
      </c>
      <c r="AR88" s="73">
        <v>0</v>
      </c>
      <c r="AS88" s="73">
        <v>15697.43</v>
      </c>
      <c r="AT88" s="73">
        <v>-110180.8735176475</v>
      </c>
      <c r="AU88" s="73">
        <v>0</v>
      </c>
      <c r="AV88" s="73">
        <v>-19263.990000000002</v>
      </c>
      <c r="AW88" s="73">
        <v>-12871</v>
      </c>
      <c r="AX88" s="73">
        <v>-34114</v>
      </c>
      <c r="AY88" s="74">
        <v>-276043.74648235249</v>
      </c>
      <c r="AZ88" s="73">
        <v>0</v>
      </c>
      <c r="BA88" s="73">
        <v>0</v>
      </c>
      <c r="BB88" s="73">
        <v>0</v>
      </c>
      <c r="BC88" s="73">
        <v>-458.56</v>
      </c>
      <c r="BD88" s="73">
        <v>458.56</v>
      </c>
      <c r="BE88" s="73">
        <v>-8849.67</v>
      </c>
      <c r="BF88" s="73">
        <v>-63782.01</v>
      </c>
      <c r="BG88" s="73">
        <v>0</v>
      </c>
      <c r="BH88" s="73">
        <v>0</v>
      </c>
      <c r="BI88" s="73">
        <v>0</v>
      </c>
      <c r="BJ88" s="73">
        <v>0</v>
      </c>
      <c r="BK88" s="59"/>
      <c r="BL88" s="59"/>
      <c r="BM88" s="59"/>
      <c r="BN88" s="59"/>
      <c r="BO88" s="59"/>
      <c r="BP88" s="59"/>
      <c r="BQ88" s="59"/>
      <c r="BR88" s="59"/>
      <c r="BS88" s="59"/>
      <c r="BT88" s="59"/>
      <c r="BU88" s="59"/>
      <c r="BV88" s="60"/>
      <c r="BW88" s="60"/>
      <c r="BX88" s="59"/>
      <c r="BY88" s="59"/>
      <c r="BZ88" s="59"/>
      <c r="CA88" s="59"/>
      <c r="CB88" s="59"/>
      <c r="CC88" s="59"/>
      <c r="CD88" s="59"/>
      <c r="CE88" s="59"/>
      <c r="CF88" s="73">
        <v>37450</v>
      </c>
      <c r="CG88" s="59"/>
      <c r="CH88" s="59"/>
      <c r="CI88" s="59"/>
      <c r="CJ88" s="59"/>
      <c r="CK88" s="59"/>
      <c r="CL88" s="59"/>
      <c r="CM88" s="59"/>
      <c r="CN88" s="59"/>
      <c r="CO88" s="59"/>
      <c r="CP88" s="75">
        <f t="shared" si="19"/>
        <v>1643170</v>
      </c>
      <c r="CQ88" s="59"/>
      <c r="CR88" s="59"/>
      <c r="CS88" s="59"/>
      <c r="CT88" s="59"/>
      <c r="CU88" s="59"/>
      <c r="CV88" s="59"/>
      <c r="CW88" s="59"/>
      <c r="CX88" s="59"/>
      <c r="CY88" s="59"/>
      <c r="CZ88" s="59"/>
      <c r="DA88" s="59"/>
      <c r="DB88" s="59"/>
      <c r="DC88" s="59"/>
      <c r="DD88" s="59"/>
      <c r="DE88" s="59"/>
      <c r="DF88" s="59"/>
      <c r="DG88" s="59"/>
      <c r="DH88" s="59"/>
      <c r="DI88" s="59"/>
      <c r="DJ88" s="59"/>
      <c r="DK88" s="78">
        <v>1196559</v>
      </c>
      <c r="DL88" s="78">
        <v>0</v>
      </c>
      <c r="DM88" s="78">
        <v>0</v>
      </c>
      <c r="DN88" s="78">
        <v>0</v>
      </c>
      <c r="DO88" s="78">
        <v>37464</v>
      </c>
      <c r="DP88" s="78">
        <v>126939</v>
      </c>
      <c r="DQ88" s="78">
        <v>192466</v>
      </c>
      <c r="DR88" s="78">
        <v>0</v>
      </c>
      <c r="DS88" s="78">
        <v>0</v>
      </c>
      <c r="DT88" s="78">
        <v>22105</v>
      </c>
      <c r="DU88" s="78">
        <v>0</v>
      </c>
      <c r="DV88" s="78">
        <v>60273</v>
      </c>
      <c r="DW88" s="59">
        <v>0</v>
      </c>
      <c r="DX88" s="78">
        <v>12490</v>
      </c>
      <c r="DY88" s="78">
        <v>78971</v>
      </c>
      <c r="DZ88" s="78">
        <v>0</v>
      </c>
      <c r="EA88" s="78">
        <v>39343</v>
      </c>
      <c r="EB88" s="78">
        <v>15245</v>
      </c>
      <c r="EC88" s="78">
        <v>2500</v>
      </c>
      <c r="ED88" s="78">
        <v>48614</v>
      </c>
      <c r="EE88" s="78">
        <v>63755</v>
      </c>
      <c r="EF88" s="78">
        <v>37450</v>
      </c>
      <c r="EG88" s="78">
        <v>17041</v>
      </c>
      <c r="EH88" s="78">
        <v>16500</v>
      </c>
      <c r="EI88" s="78">
        <v>1000</v>
      </c>
      <c r="EJ88" s="78">
        <v>0</v>
      </c>
      <c r="EK88" s="78">
        <v>0</v>
      </c>
      <c r="EL88" s="78">
        <v>35000</v>
      </c>
      <c r="EM88" s="78">
        <v>16110</v>
      </c>
      <c r="EN88" s="78">
        <v>0</v>
      </c>
      <c r="EO88" s="78">
        <v>5300</v>
      </c>
      <c r="EP88" s="105">
        <v>48263.912499998696</v>
      </c>
      <c r="EQ88" s="78">
        <v>2310</v>
      </c>
      <c r="ER88" s="59">
        <v>0</v>
      </c>
      <c r="ES88" s="78">
        <v>0</v>
      </c>
      <c r="ET88" s="78">
        <v>3000</v>
      </c>
      <c r="EU88" s="78">
        <v>1639</v>
      </c>
      <c r="EV88" s="78">
        <v>550</v>
      </c>
      <c r="EW88" s="78">
        <v>7000</v>
      </c>
      <c r="EX88" s="79">
        <v>0</v>
      </c>
      <c r="EY88" s="78">
        <v>0</v>
      </c>
      <c r="EZ88" s="78">
        <v>0</v>
      </c>
      <c r="FA88" s="78">
        <v>16592</v>
      </c>
      <c r="FB88" s="78">
        <v>-242623</v>
      </c>
      <c r="FC88" s="59">
        <v>0</v>
      </c>
      <c r="FD88" s="78">
        <v>-8000</v>
      </c>
      <c r="FE88" s="78">
        <v>-14000</v>
      </c>
      <c r="FF88" s="78">
        <v>-7000</v>
      </c>
      <c r="FG88" s="78">
        <v>0</v>
      </c>
      <c r="FH88" s="78">
        <v>0</v>
      </c>
      <c r="FI88" s="59">
        <v>0</v>
      </c>
      <c r="FJ88" s="78">
        <v>0</v>
      </c>
      <c r="FK88" s="59">
        <v>0</v>
      </c>
      <c r="FL88" s="59">
        <v>0</v>
      </c>
      <c r="FM88" s="78">
        <v>-8614</v>
      </c>
      <c r="FN88" s="59">
        <v>0</v>
      </c>
      <c r="FO88" s="78">
        <v>0</v>
      </c>
      <c r="FP88" s="78">
        <v>0</v>
      </c>
      <c r="FQ88" s="59">
        <v>0</v>
      </c>
      <c r="FR88" s="73">
        <v>-152472.58250000136</v>
      </c>
      <c r="FS88" s="73">
        <v>-8849.67</v>
      </c>
      <c r="FT88" s="73">
        <v>-143622.91250000134</v>
      </c>
      <c r="FU88" s="73">
        <v>0</v>
      </c>
      <c r="FV88" s="73">
        <f t="shared" si="16"/>
        <v>-80299.459999999992</v>
      </c>
      <c r="FW88" s="74">
        <v>-18157.900000000001</v>
      </c>
      <c r="FX88" s="73">
        <v>-62141.559999999983</v>
      </c>
      <c r="FY88" s="73">
        <v>0</v>
      </c>
      <c r="FZ88" s="73">
        <v>0</v>
      </c>
      <c r="GA88" s="73">
        <v>0</v>
      </c>
      <c r="GB88" s="73">
        <v>0</v>
      </c>
      <c r="GC88" s="80">
        <v>1680620</v>
      </c>
      <c r="GD88" s="37">
        <f t="shared" si="12"/>
        <v>-9308.2300000000014</v>
      </c>
      <c r="GF88" s="50">
        <f t="shared" si="11"/>
        <v>1680619.9999999974</v>
      </c>
      <c r="GG88" s="80">
        <v>1680620</v>
      </c>
      <c r="GH88" s="37">
        <f t="shared" si="13"/>
        <v>1824242.9124999987</v>
      </c>
      <c r="GI88" s="37">
        <f t="shared" si="17"/>
        <v>0</v>
      </c>
      <c r="GJ88" s="40" t="s">
        <v>387</v>
      </c>
      <c r="GK88" s="40" t="s">
        <v>388</v>
      </c>
      <c r="GL88">
        <v>1509226.070000001</v>
      </c>
      <c r="GM88" s="37">
        <f t="shared" si="14"/>
        <v>171393.92999999644</v>
      </c>
      <c r="GN88">
        <v>1596084</v>
      </c>
      <c r="GO88" s="37">
        <f t="shared" si="18"/>
        <v>228158.9124999987</v>
      </c>
      <c r="GQ88">
        <v>1509226.0700000003</v>
      </c>
      <c r="GR88" s="37">
        <f t="shared" si="15"/>
        <v>171393.92999999714</v>
      </c>
    </row>
    <row r="89" spans="1:200" ht="15" x14ac:dyDescent="0.25">
      <c r="A89" s="60" t="s">
        <v>389</v>
      </c>
      <c r="B89" s="60" t="s">
        <v>134</v>
      </c>
      <c r="C89" s="73">
        <v>507535.87999999989</v>
      </c>
      <c r="D89" s="73">
        <v>41833.060000000005</v>
      </c>
      <c r="E89" s="73">
        <v>0</v>
      </c>
      <c r="F89" s="73">
        <v>21039.049999999879</v>
      </c>
      <c r="G89" s="73">
        <v>44087.499999999891</v>
      </c>
      <c r="H89" s="73">
        <v>46737.829999999965</v>
      </c>
      <c r="I89" s="73">
        <v>78955.909999999989</v>
      </c>
      <c r="J89" s="73">
        <v>0</v>
      </c>
      <c r="K89" s="73">
        <v>0</v>
      </c>
      <c r="L89" s="73">
        <v>11677.180000000002</v>
      </c>
      <c r="M89" s="73">
        <v>0</v>
      </c>
      <c r="N89" s="73">
        <v>28650.269999999902</v>
      </c>
      <c r="O89" s="73">
        <v>0</v>
      </c>
      <c r="P89" s="73">
        <v>2951.71</v>
      </c>
      <c r="Q89" s="73">
        <v>34889.5</v>
      </c>
      <c r="R89" s="73">
        <v>0</v>
      </c>
      <c r="S89" s="73">
        <v>18854.86999999989</v>
      </c>
      <c r="T89" s="73">
        <v>9850.1999999999898</v>
      </c>
      <c r="U89" s="73">
        <v>0</v>
      </c>
      <c r="V89" s="73">
        <v>28427.049999999981</v>
      </c>
      <c r="W89" s="73">
        <v>27642.789999999899</v>
      </c>
      <c r="X89" s="73">
        <v>17521.25</v>
      </c>
      <c r="Y89" s="73">
        <v>13507.069999999991</v>
      </c>
      <c r="Z89" s="73">
        <v>3780.96</v>
      </c>
      <c r="AA89" s="73">
        <v>342.17</v>
      </c>
      <c r="AB89" s="73">
        <v>0</v>
      </c>
      <c r="AC89" s="73">
        <v>0</v>
      </c>
      <c r="AD89" s="73">
        <v>21175.22</v>
      </c>
      <c r="AE89" s="73">
        <v>2165.6799999999889</v>
      </c>
      <c r="AF89" s="73">
        <v>0</v>
      </c>
      <c r="AG89" s="73">
        <v>1821.0699999999899</v>
      </c>
      <c r="AH89" s="73">
        <v>0</v>
      </c>
      <c r="AI89" s="73">
        <v>2762.2000000000003</v>
      </c>
      <c r="AJ89" s="73">
        <v>0</v>
      </c>
      <c r="AK89" s="73">
        <v>0</v>
      </c>
      <c r="AL89" s="73">
        <v>1690</v>
      </c>
      <c r="AM89" s="73">
        <v>0</v>
      </c>
      <c r="AN89" s="73">
        <v>11109.959999999901</v>
      </c>
      <c r="AO89" s="73">
        <v>3028.8299999999899</v>
      </c>
      <c r="AP89" s="73">
        <v>0</v>
      </c>
      <c r="AQ89" s="73">
        <v>0</v>
      </c>
      <c r="AR89" s="73">
        <v>0</v>
      </c>
      <c r="AS89" s="73">
        <v>13068.720000000001</v>
      </c>
      <c r="AT89" s="73">
        <v>-41756.323342152522</v>
      </c>
      <c r="AU89" s="73">
        <v>0</v>
      </c>
      <c r="AV89" s="73">
        <v>-13942.41</v>
      </c>
      <c r="AW89" s="73">
        <v>-2930</v>
      </c>
      <c r="AX89" s="73">
        <v>-927.71</v>
      </c>
      <c r="AY89" s="74">
        <v>-137778.37665784638</v>
      </c>
      <c r="AZ89" s="73">
        <v>0</v>
      </c>
      <c r="BA89" s="73">
        <v>0</v>
      </c>
      <c r="BB89" s="73">
        <v>-2500</v>
      </c>
      <c r="BC89" s="73">
        <v>0</v>
      </c>
      <c r="BD89" s="73">
        <v>0</v>
      </c>
      <c r="BE89" s="73">
        <v>0</v>
      </c>
      <c r="BF89" s="73">
        <v>46968.889999999898</v>
      </c>
      <c r="BG89" s="73">
        <v>0</v>
      </c>
      <c r="BH89" s="73">
        <v>0</v>
      </c>
      <c r="BI89" s="73">
        <v>0</v>
      </c>
      <c r="BJ89" s="73">
        <v>0</v>
      </c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59"/>
      <c r="BV89" s="60"/>
      <c r="BW89" s="60"/>
      <c r="BX89" s="59"/>
      <c r="BY89" s="59"/>
      <c r="BZ89" s="59"/>
      <c r="CA89" s="59"/>
      <c r="CB89" s="59"/>
      <c r="CC89" s="59"/>
      <c r="CD89" s="59"/>
      <c r="CE89" s="59"/>
      <c r="CF89" s="73">
        <v>17521.25</v>
      </c>
      <c r="CG89" s="59"/>
      <c r="CH89" s="59"/>
      <c r="CI89" s="59"/>
      <c r="CJ89" s="59"/>
      <c r="CK89" s="59"/>
      <c r="CL89" s="59"/>
      <c r="CM89" s="59"/>
      <c r="CN89" s="59"/>
      <c r="CO89" s="59"/>
      <c r="CP89" s="75">
        <f t="shared" si="19"/>
        <v>824718.75</v>
      </c>
      <c r="CQ89" s="59"/>
      <c r="CR89" s="59"/>
      <c r="CS89" s="59"/>
      <c r="CT89" s="59"/>
      <c r="CU89" s="59"/>
      <c r="CV89" s="59"/>
      <c r="CW89" s="59"/>
      <c r="CX89" s="59"/>
      <c r="CY89" s="59"/>
      <c r="CZ89" s="59"/>
      <c r="DA89" s="59"/>
      <c r="DB89" s="59"/>
      <c r="DC89" s="59"/>
      <c r="DD89" s="59"/>
      <c r="DE89" s="59"/>
      <c r="DF89" s="59"/>
      <c r="DG89" s="59"/>
      <c r="DH89" s="59"/>
      <c r="DI89" s="59"/>
      <c r="DJ89" s="59"/>
      <c r="DK89" s="78">
        <v>518712</v>
      </c>
      <c r="DL89" s="78">
        <v>44730</v>
      </c>
      <c r="DM89" s="78">
        <v>0</v>
      </c>
      <c r="DN89" s="78">
        <v>0</v>
      </c>
      <c r="DO89" s="78">
        <v>15428</v>
      </c>
      <c r="DP89" s="78">
        <v>45608</v>
      </c>
      <c r="DQ89" s="78">
        <v>76083</v>
      </c>
      <c r="DR89" s="78">
        <v>0</v>
      </c>
      <c r="DS89" s="78">
        <v>0</v>
      </c>
      <c r="DT89" s="78">
        <v>11601</v>
      </c>
      <c r="DU89" s="78">
        <v>0</v>
      </c>
      <c r="DV89" s="78">
        <v>27185</v>
      </c>
      <c r="DW89" s="59">
        <v>0</v>
      </c>
      <c r="DX89" s="78">
        <v>4473</v>
      </c>
      <c r="DY89" s="78">
        <v>56174</v>
      </c>
      <c r="DZ89" s="78">
        <v>0</v>
      </c>
      <c r="EA89" s="78">
        <v>17102</v>
      </c>
      <c r="EB89" s="78">
        <v>9339</v>
      </c>
      <c r="EC89" s="78">
        <v>0</v>
      </c>
      <c r="ED89" s="78">
        <v>31041</v>
      </c>
      <c r="EE89" s="78">
        <v>38062</v>
      </c>
      <c r="EF89" s="78">
        <v>17521.25</v>
      </c>
      <c r="EG89" s="78">
        <v>8208</v>
      </c>
      <c r="EH89" s="78">
        <v>3666</v>
      </c>
      <c r="EI89" s="78">
        <v>200</v>
      </c>
      <c r="EJ89" s="78">
        <v>200</v>
      </c>
      <c r="EK89" s="78">
        <v>0</v>
      </c>
      <c r="EL89" s="78">
        <v>12000</v>
      </c>
      <c r="EM89" s="78">
        <v>110</v>
      </c>
      <c r="EN89" s="78">
        <v>0</v>
      </c>
      <c r="EO89" s="78">
        <v>2487</v>
      </c>
      <c r="EP89" s="105">
        <v>2856.6224999991246</v>
      </c>
      <c r="EQ89" s="78">
        <v>5927</v>
      </c>
      <c r="ER89" s="59">
        <v>0</v>
      </c>
      <c r="ES89" s="78">
        <v>1082</v>
      </c>
      <c r="ET89" s="78">
        <v>7511</v>
      </c>
      <c r="EU89" s="78">
        <v>1050</v>
      </c>
      <c r="EV89" s="78">
        <v>8088</v>
      </c>
      <c r="EW89" s="78">
        <v>5948</v>
      </c>
      <c r="EX89" s="79">
        <v>0</v>
      </c>
      <c r="EY89" s="78">
        <v>0</v>
      </c>
      <c r="EZ89" s="78">
        <v>0</v>
      </c>
      <c r="FA89" s="78">
        <v>13363</v>
      </c>
      <c r="FB89" s="78">
        <v>-91285</v>
      </c>
      <c r="FC89" s="59">
        <v>0</v>
      </c>
      <c r="FD89" s="78">
        <v>-9000</v>
      </c>
      <c r="FE89" s="78">
        <v>-2600</v>
      </c>
      <c r="FF89" s="78">
        <v>0</v>
      </c>
      <c r="FG89" s="78">
        <v>0</v>
      </c>
      <c r="FH89" s="78">
        <v>0</v>
      </c>
      <c r="FI89" s="59">
        <v>0</v>
      </c>
      <c r="FJ89" s="78">
        <v>0</v>
      </c>
      <c r="FK89" s="59">
        <v>0</v>
      </c>
      <c r="FL89" s="59">
        <v>0</v>
      </c>
      <c r="FM89" s="78">
        <v>0</v>
      </c>
      <c r="FN89" s="59">
        <v>0</v>
      </c>
      <c r="FO89" s="78">
        <v>0</v>
      </c>
      <c r="FP89" s="78">
        <v>0</v>
      </c>
      <c r="FQ89" s="59">
        <v>0</v>
      </c>
      <c r="FR89" s="73">
        <v>-40630.872499999241</v>
      </c>
      <c r="FS89" s="73">
        <v>0</v>
      </c>
      <c r="FT89" s="73">
        <v>-40630.872499999241</v>
      </c>
      <c r="FU89" s="73">
        <v>0</v>
      </c>
      <c r="FV89" s="73">
        <f t="shared" si="16"/>
        <v>-87599.760000000009</v>
      </c>
      <c r="FW89" s="74">
        <v>0</v>
      </c>
      <c r="FX89" s="73">
        <v>-87599.760000000009</v>
      </c>
      <c r="FY89" s="73">
        <v>0</v>
      </c>
      <c r="FZ89" s="73">
        <v>0</v>
      </c>
      <c r="GA89" s="73">
        <v>0</v>
      </c>
      <c r="GB89" s="73">
        <v>0</v>
      </c>
      <c r="GC89" s="80">
        <v>842240</v>
      </c>
      <c r="GD89" s="37">
        <f t="shared" si="12"/>
        <v>0</v>
      </c>
      <c r="GF89" s="50">
        <f t="shared" si="11"/>
        <v>842239.99999999988</v>
      </c>
      <c r="GG89" s="80">
        <v>842240</v>
      </c>
      <c r="GH89" s="37">
        <f t="shared" si="13"/>
        <v>882870.87249999912</v>
      </c>
      <c r="GI89" s="37">
        <f t="shared" si="17"/>
        <v>0</v>
      </c>
      <c r="GJ89" s="40" t="s">
        <v>389</v>
      </c>
      <c r="GK89" s="40" t="s">
        <v>134</v>
      </c>
      <c r="GL89">
        <v>914860.97999999986</v>
      </c>
      <c r="GM89" s="37">
        <f t="shared" si="14"/>
        <v>-72620.979999999981</v>
      </c>
      <c r="GN89">
        <v>982242</v>
      </c>
      <c r="GO89" s="37">
        <f t="shared" si="18"/>
        <v>-99371.127500000875</v>
      </c>
      <c r="GQ89">
        <v>914860.97999999975</v>
      </c>
      <c r="GR89" s="37">
        <f t="shared" si="15"/>
        <v>-72620.979999999865</v>
      </c>
    </row>
    <row r="90" spans="1:200" ht="15" x14ac:dyDescent="0.25">
      <c r="A90" s="60" t="s">
        <v>390</v>
      </c>
      <c r="B90" s="60" t="s">
        <v>128</v>
      </c>
      <c r="C90" s="73">
        <v>994085.91999999899</v>
      </c>
      <c r="D90" s="73">
        <v>71169.669999999896</v>
      </c>
      <c r="E90" s="73">
        <v>122261.87999999992</v>
      </c>
      <c r="F90" s="73">
        <v>2430.969999999998</v>
      </c>
      <c r="G90" s="73">
        <v>65839.979999999894</v>
      </c>
      <c r="H90" s="73">
        <v>203282.07999999987</v>
      </c>
      <c r="I90" s="73">
        <v>149801.56</v>
      </c>
      <c r="J90" s="73">
        <v>0</v>
      </c>
      <c r="K90" s="73">
        <v>0</v>
      </c>
      <c r="L90" s="73">
        <v>22270.929999999898</v>
      </c>
      <c r="M90" s="73">
        <v>0</v>
      </c>
      <c r="N90" s="73">
        <v>37605.179999999986</v>
      </c>
      <c r="O90" s="73">
        <v>0</v>
      </c>
      <c r="P90" s="73">
        <v>17875.159999999989</v>
      </c>
      <c r="Q90" s="73">
        <v>82315.960000000006</v>
      </c>
      <c r="R90" s="73">
        <v>0</v>
      </c>
      <c r="S90" s="73">
        <v>5171.5399999999991</v>
      </c>
      <c r="T90" s="73">
        <v>20084.32</v>
      </c>
      <c r="U90" s="73">
        <v>1650</v>
      </c>
      <c r="V90" s="73">
        <v>45101.359999999877</v>
      </c>
      <c r="W90" s="73">
        <v>75205.879999999903</v>
      </c>
      <c r="X90" s="73">
        <v>27017.5</v>
      </c>
      <c r="Y90" s="73">
        <v>26456.329999999998</v>
      </c>
      <c r="Z90" s="73">
        <v>8754.36</v>
      </c>
      <c r="AA90" s="73">
        <v>5423</v>
      </c>
      <c r="AB90" s="73">
        <v>0</v>
      </c>
      <c r="AC90" s="73">
        <v>0</v>
      </c>
      <c r="AD90" s="73">
        <v>14878.35</v>
      </c>
      <c r="AE90" s="73">
        <v>740</v>
      </c>
      <c r="AF90" s="73">
        <v>0</v>
      </c>
      <c r="AG90" s="73">
        <v>2894.3499999999899</v>
      </c>
      <c r="AH90" s="73">
        <v>0</v>
      </c>
      <c r="AI90" s="73">
        <v>829.75</v>
      </c>
      <c r="AJ90" s="73">
        <v>0</v>
      </c>
      <c r="AK90" s="73">
        <v>0</v>
      </c>
      <c r="AL90" s="73">
        <v>11555.139999999899</v>
      </c>
      <c r="AM90" s="73">
        <v>1308.96</v>
      </c>
      <c r="AN90" s="73">
        <v>9972.9499999999898</v>
      </c>
      <c r="AO90" s="73">
        <v>8111.2299999999896</v>
      </c>
      <c r="AP90" s="73">
        <v>0</v>
      </c>
      <c r="AQ90" s="73">
        <v>0</v>
      </c>
      <c r="AR90" s="73">
        <v>0</v>
      </c>
      <c r="AS90" s="73">
        <v>15599.07</v>
      </c>
      <c r="AT90" s="73">
        <v>-49453.264830176719</v>
      </c>
      <c r="AU90" s="73">
        <v>0</v>
      </c>
      <c r="AV90" s="73">
        <v>-23020</v>
      </c>
      <c r="AW90" s="73">
        <v>-15867</v>
      </c>
      <c r="AX90" s="73">
        <v>-72475.75</v>
      </c>
      <c r="AY90" s="74">
        <v>-312162.7651698222</v>
      </c>
      <c r="AZ90" s="73">
        <v>0</v>
      </c>
      <c r="BA90" s="73">
        <v>0</v>
      </c>
      <c r="BB90" s="73">
        <v>0</v>
      </c>
      <c r="BC90" s="73">
        <v>0</v>
      </c>
      <c r="BD90" s="73">
        <v>0</v>
      </c>
      <c r="BE90" s="73">
        <v>0</v>
      </c>
      <c r="BF90" s="73">
        <v>-37614.599999999897</v>
      </c>
      <c r="BG90" s="73">
        <v>0</v>
      </c>
      <c r="BH90" s="73">
        <v>0</v>
      </c>
      <c r="BI90" s="73">
        <v>0</v>
      </c>
      <c r="BJ90" s="73">
        <v>0</v>
      </c>
      <c r="BK90" s="59"/>
      <c r="BL90" s="59"/>
      <c r="BM90" s="59"/>
      <c r="BN90" s="59"/>
      <c r="BO90" s="59"/>
      <c r="BP90" s="59"/>
      <c r="BQ90" s="59"/>
      <c r="BR90" s="59"/>
      <c r="BS90" s="59"/>
      <c r="BT90" s="59"/>
      <c r="BU90" s="59"/>
      <c r="BV90" s="60"/>
      <c r="BW90" s="60"/>
      <c r="BX90" s="59"/>
      <c r="BY90" s="59"/>
      <c r="BZ90" s="59"/>
      <c r="CA90" s="59"/>
      <c r="CB90" s="59"/>
      <c r="CC90" s="59"/>
      <c r="CD90" s="59"/>
      <c r="CE90" s="59"/>
      <c r="CF90" s="73">
        <v>27017.5</v>
      </c>
      <c r="CG90" s="59"/>
      <c r="CH90" s="59"/>
      <c r="CI90" s="59"/>
      <c r="CJ90" s="59"/>
      <c r="CK90" s="59"/>
      <c r="CL90" s="59"/>
      <c r="CM90" s="59"/>
      <c r="CN90" s="59"/>
      <c r="CO90" s="59"/>
      <c r="CP90" s="75">
        <f t="shared" si="19"/>
        <v>1512082.5</v>
      </c>
      <c r="CQ90" s="59"/>
      <c r="CR90" s="59"/>
      <c r="CS90" s="59"/>
      <c r="CT90" s="59"/>
      <c r="CU90" s="59"/>
      <c r="CV90" s="59"/>
      <c r="CW90" s="59"/>
      <c r="CX90" s="59"/>
      <c r="CY90" s="59"/>
      <c r="CZ90" s="59"/>
      <c r="DA90" s="59"/>
      <c r="DB90" s="59"/>
      <c r="DC90" s="59"/>
      <c r="DD90" s="59"/>
      <c r="DE90" s="59"/>
      <c r="DF90" s="59"/>
      <c r="DG90" s="59"/>
      <c r="DH90" s="59"/>
      <c r="DI90" s="59"/>
      <c r="DJ90" s="59"/>
      <c r="DK90" s="78">
        <v>994701</v>
      </c>
      <c r="DL90" s="78">
        <v>71089</v>
      </c>
      <c r="DM90" s="78">
        <v>121207</v>
      </c>
      <c r="DN90" s="78">
        <v>0</v>
      </c>
      <c r="DO90" s="78">
        <v>32012</v>
      </c>
      <c r="DP90" s="78">
        <v>199895</v>
      </c>
      <c r="DQ90" s="78">
        <v>140149</v>
      </c>
      <c r="DR90" s="78">
        <v>0</v>
      </c>
      <c r="DS90" s="78">
        <v>0</v>
      </c>
      <c r="DT90" s="78">
        <v>19253</v>
      </c>
      <c r="DU90" s="78">
        <v>0</v>
      </c>
      <c r="DV90" s="78">
        <v>36900</v>
      </c>
      <c r="DW90" s="59">
        <v>0</v>
      </c>
      <c r="DX90" s="78">
        <v>18420</v>
      </c>
      <c r="DY90" s="78">
        <v>76523</v>
      </c>
      <c r="DZ90" s="78">
        <v>0</v>
      </c>
      <c r="EA90" s="78">
        <v>0</v>
      </c>
      <c r="EB90" s="78">
        <v>16124</v>
      </c>
      <c r="EC90" s="78">
        <v>2268</v>
      </c>
      <c r="ED90" s="78">
        <v>50600</v>
      </c>
      <c r="EE90" s="78">
        <v>50525</v>
      </c>
      <c r="EF90" s="78">
        <v>27017.5</v>
      </c>
      <c r="EG90" s="78">
        <v>27548</v>
      </c>
      <c r="EH90" s="78">
        <v>9100</v>
      </c>
      <c r="EI90" s="78">
        <v>0</v>
      </c>
      <c r="EJ90" s="78">
        <v>100</v>
      </c>
      <c r="EK90" s="78">
        <v>0</v>
      </c>
      <c r="EL90" s="78">
        <v>21000</v>
      </c>
      <c r="EM90" s="78">
        <v>830</v>
      </c>
      <c r="EN90" s="78">
        <v>0</v>
      </c>
      <c r="EO90" s="78">
        <v>3500</v>
      </c>
      <c r="EP90" s="105">
        <v>1882.5849999992643</v>
      </c>
      <c r="EQ90" s="78">
        <v>1299</v>
      </c>
      <c r="ER90" s="59">
        <v>0</v>
      </c>
      <c r="ES90" s="78">
        <v>0</v>
      </c>
      <c r="ET90" s="78">
        <v>2000</v>
      </c>
      <c r="EU90" s="78">
        <v>995</v>
      </c>
      <c r="EV90" s="78">
        <v>7410</v>
      </c>
      <c r="EW90" s="78">
        <v>9450</v>
      </c>
      <c r="EX90" s="79">
        <v>0</v>
      </c>
      <c r="EY90" s="78">
        <v>0</v>
      </c>
      <c r="EZ90" s="78">
        <v>0</v>
      </c>
      <c r="FA90" s="78">
        <v>15384</v>
      </c>
      <c r="FB90" s="78">
        <v>-259308</v>
      </c>
      <c r="FC90" s="59">
        <v>0</v>
      </c>
      <c r="FD90" s="78">
        <v>0</v>
      </c>
      <c r="FE90" s="78">
        <v>-10000</v>
      </c>
      <c r="FF90" s="78">
        <v>-71090</v>
      </c>
      <c r="FG90" s="78">
        <v>0</v>
      </c>
      <c r="FH90" s="78">
        <v>0</v>
      </c>
      <c r="FI90" s="59">
        <v>0</v>
      </c>
      <c r="FJ90" s="78">
        <v>0</v>
      </c>
      <c r="FK90" s="59">
        <v>0</v>
      </c>
      <c r="FL90" s="59">
        <v>0</v>
      </c>
      <c r="FM90" s="78">
        <v>0</v>
      </c>
      <c r="FN90" s="59">
        <v>0</v>
      </c>
      <c r="FO90" s="78">
        <v>0</v>
      </c>
      <c r="FP90" s="78">
        <v>0</v>
      </c>
      <c r="FQ90" s="59">
        <v>0</v>
      </c>
      <c r="FR90" s="73">
        <v>-77684.084999999614</v>
      </c>
      <c r="FS90" s="73">
        <v>0</v>
      </c>
      <c r="FT90" s="73">
        <v>-77684.084999999614</v>
      </c>
      <c r="FU90" s="73">
        <v>0</v>
      </c>
      <c r="FV90" s="73">
        <f t="shared" si="16"/>
        <v>-40069.480000000003</v>
      </c>
      <c r="FW90" s="74">
        <v>0</v>
      </c>
      <c r="FX90" s="73">
        <v>-40069.480000000003</v>
      </c>
      <c r="FY90" s="73">
        <v>0</v>
      </c>
      <c r="FZ90" s="73">
        <v>0</v>
      </c>
      <c r="GA90" s="73">
        <v>0</v>
      </c>
      <c r="GB90" s="73">
        <v>0</v>
      </c>
      <c r="GC90" s="80">
        <v>1539100</v>
      </c>
      <c r="GD90" s="37">
        <f t="shared" si="12"/>
        <v>0</v>
      </c>
      <c r="GF90" s="50">
        <f t="shared" si="11"/>
        <v>1539099.9999999998</v>
      </c>
      <c r="GG90" s="80">
        <v>1539100</v>
      </c>
      <c r="GH90" s="37">
        <f t="shared" si="13"/>
        <v>1616784.0849999993</v>
      </c>
      <c r="GI90" s="37">
        <f t="shared" si="17"/>
        <v>0</v>
      </c>
      <c r="GJ90" s="40" t="s">
        <v>390</v>
      </c>
      <c r="GK90" s="40" t="s">
        <v>128</v>
      </c>
      <c r="GL90">
        <v>1477041.5099999993</v>
      </c>
      <c r="GM90" s="37">
        <f t="shared" si="14"/>
        <v>62058.490000000456</v>
      </c>
      <c r="GN90">
        <v>1553062</v>
      </c>
      <c r="GO90" s="37">
        <f t="shared" si="18"/>
        <v>63722.084999999264</v>
      </c>
      <c r="GQ90">
        <v>1477041.5100000005</v>
      </c>
      <c r="GR90" s="37">
        <f t="shared" si="15"/>
        <v>62058.489999999292</v>
      </c>
    </row>
    <row r="91" spans="1:200" ht="15" x14ac:dyDescent="0.25">
      <c r="A91" s="60" t="s">
        <v>391</v>
      </c>
      <c r="B91" s="60" t="s">
        <v>392</v>
      </c>
      <c r="C91" s="73">
        <v>1119659.5299999989</v>
      </c>
      <c r="D91" s="73">
        <v>37803.4399999999</v>
      </c>
      <c r="E91" s="73">
        <v>0</v>
      </c>
      <c r="F91" s="73">
        <v>3851.0699999999888</v>
      </c>
      <c r="G91" s="73">
        <v>45911.229999999996</v>
      </c>
      <c r="H91" s="73">
        <v>0</v>
      </c>
      <c r="I91" s="73">
        <v>223788.52999999991</v>
      </c>
      <c r="J91" s="73">
        <v>0</v>
      </c>
      <c r="K91" s="73">
        <v>0</v>
      </c>
      <c r="L91" s="73">
        <v>16615.25</v>
      </c>
      <c r="M91" s="73">
        <v>0</v>
      </c>
      <c r="N91" s="73">
        <v>54704.319999999891</v>
      </c>
      <c r="O91" s="73">
        <v>0</v>
      </c>
      <c r="P91" s="73">
        <v>6508.13</v>
      </c>
      <c r="Q91" s="73">
        <v>93142.339999999909</v>
      </c>
      <c r="R91" s="73">
        <v>1957.29</v>
      </c>
      <c r="S91" s="73">
        <v>37398.739999999983</v>
      </c>
      <c r="T91" s="73">
        <v>13164.939999999999</v>
      </c>
      <c r="U91" s="73">
        <v>3345.96</v>
      </c>
      <c r="V91" s="73">
        <v>50619.729999999901</v>
      </c>
      <c r="W91" s="73">
        <v>45148.109999999899</v>
      </c>
      <c r="X91" s="73">
        <v>42265</v>
      </c>
      <c r="Y91" s="73">
        <v>14807.919999999991</v>
      </c>
      <c r="Z91" s="73">
        <v>13490.84</v>
      </c>
      <c r="AA91" s="73">
        <v>6528.8999999999896</v>
      </c>
      <c r="AB91" s="73">
        <v>104.98</v>
      </c>
      <c r="AC91" s="73">
        <v>0</v>
      </c>
      <c r="AD91" s="73">
        <v>14003.75</v>
      </c>
      <c r="AE91" s="73">
        <v>3574.9499999999898</v>
      </c>
      <c r="AF91" s="73">
        <v>0</v>
      </c>
      <c r="AG91" s="73">
        <v>3622.8899999999899</v>
      </c>
      <c r="AH91" s="73">
        <v>0</v>
      </c>
      <c r="AI91" s="73">
        <v>5872.83</v>
      </c>
      <c r="AJ91" s="73">
        <v>0</v>
      </c>
      <c r="AK91" s="73">
        <v>0</v>
      </c>
      <c r="AL91" s="73">
        <v>35274.209999999897</v>
      </c>
      <c r="AM91" s="73">
        <v>980.36</v>
      </c>
      <c r="AN91" s="73">
        <v>1528.5</v>
      </c>
      <c r="AO91" s="73">
        <v>10574.92</v>
      </c>
      <c r="AP91" s="73">
        <v>0</v>
      </c>
      <c r="AQ91" s="73">
        <v>1600</v>
      </c>
      <c r="AR91" s="73">
        <v>0</v>
      </c>
      <c r="AS91" s="73">
        <v>15431.220000000001</v>
      </c>
      <c r="AT91" s="73">
        <v>-24393.28120827867</v>
      </c>
      <c r="AU91" s="73">
        <v>0</v>
      </c>
      <c r="AV91" s="73">
        <v>-51709.23</v>
      </c>
      <c r="AW91" s="73">
        <v>-9740</v>
      </c>
      <c r="AX91" s="73">
        <v>-765</v>
      </c>
      <c r="AY91" s="74">
        <v>-241393.4287917203</v>
      </c>
      <c r="AZ91" s="73">
        <v>0</v>
      </c>
      <c r="BA91" s="73">
        <v>0</v>
      </c>
      <c r="BB91" s="73">
        <v>-7671.06</v>
      </c>
      <c r="BC91" s="73">
        <v>0</v>
      </c>
      <c r="BD91" s="73">
        <v>0</v>
      </c>
      <c r="BE91" s="73">
        <v>0</v>
      </c>
      <c r="BF91" s="73">
        <v>-119337.88</v>
      </c>
      <c r="BG91" s="73">
        <v>0</v>
      </c>
      <c r="BH91" s="73">
        <v>0</v>
      </c>
      <c r="BI91" s="73">
        <v>0</v>
      </c>
      <c r="BJ91" s="73">
        <v>0</v>
      </c>
      <c r="BK91" s="59"/>
      <c r="BL91" s="59"/>
      <c r="BM91" s="59"/>
      <c r="BN91" s="59"/>
      <c r="BO91" s="59"/>
      <c r="BP91" s="59"/>
      <c r="BQ91" s="59"/>
      <c r="BR91" s="59"/>
      <c r="BS91" s="59"/>
      <c r="BT91" s="59"/>
      <c r="BU91" s="59"/>
      <c r="BV91" s="60"/>
      <c r="BW91" s="60"/>
      <c r="BX91" s="59"/>
      <c r="BY91" s="59"/>
      <c r="BZ91" s="59"/>
      <c r="CA91" s="59"/>
      <c r="CB91" s="59"/>
      <c r="CC91" s="59"/>
      <c r="CD91" s="59"/>
      <c r="CE91" s="59"/>
      <c r="CF91" s="73">
        <v>42265</v>
      </c>
      <c r="CG91" s="59"/>
      <c r="CH91" s="59"/>
      <c r="CI91" s="59"/>
      <c r="CJ91" s="59"/>
      <c r="CK91" s="59"/>
      <c r="CL91" s="59"/>
      <c r="CM91" s="59"/>
      <c r="CN91" s="59"/>
      <c r="CO91" s="59"/>
      <c r="CP91" s="75">
        <f t="shared" si="19"/>
        <v>1426005</v>
      </c>
      <c r="CQ91" s="59"/>
      <c r="CR91" s="59"/>
      <c r="CS91" s="59"/>
      <c r="CT91" s="59"/>
      <c r="CU91" s="59"/>
      <c r="CV91" s="59"/>
      <c r="CW91" s="59"/>
      <c r="CX91" s="59"/>
      <c r="CY91" s="59"/>
      <c r="CZ91" s="59"/>
      <c r="DA91" s="59"/>
      <c r="DB91" s="59"/>
      <c r="DC91" s="59"/>
      <c r="DD91" s="59"/>
      <c r="DE91" s="59"/>
      <c r="DF91" s="59"/>
      <c r="DG91" s="59"/>
      <c r="DH91" s="59"/>
      <c r="DI91" s="59"/>
      <c r="DJ91" s="59"/>
      <c r="DK91" s="78">
        <v>1120037</v>
      </c>
      <c r="DL91" s="78">
        <v>38044</v>
      </c>
      <c r="DM91" s="78">
        <v>0</v>
      </c>
      <c r="DN91" s="78">
        <v>0</v>
      </c>
      <c r="DO91" s="78">
        <v>34188</v>
      </c>
      <c r="DP91" s="78">
        <v>0</v>
      </c>
      <c r="DQ91" s="78">
        <v>260877</v>
      </c>
      <c r="DR91" s="78">
        <v>0</v>
      </c>
      <c r="DS91" s="78">
        <v>0</v>
      </c>
      <c r="DT91" s="78">
        <v>21187</v>
      </c>
      <c r="DU91" s="78">
        <v>0</v>
      </c>
      <c r="DV91" s="78">
        <v>55988</v>
      </c>
      <c r="DW91" s="59">
        <v>0</v>
      </c>
      <c r="DX91" s="78">
        <v>8813</v>
      </c>
      <c r="DY91" s="78">
        <v>40410</v>
      </c>
      <c r="DZ91" s="78">
        <v>2000</v>
      </c>
      <c r="EA91" s="78">
        <v>35943</v>
      </c>
      <c r="EB91" s="78">
        <v>14536</v>
      </c>
      <c r="EC91" s="78">
        <v>3215</v>
      </c>
      <c r="ED91" s="78">
        <v>53026</v>
      </c>
      <c r="EE91" s="78">
        <v>52134</v>
      </c>
      <c r="EF91" s="78">
        <v>42265</v>
      </c>
      <c r="EG91" s="78">
        <v>17085</v>
      </c>
      <c r="EH91" s="78">
        <v>10518</v>
      </c>
      <c r="EI91" s="78">
        <v>0</v>
      </c>
      <c r="EJ91" s="78">
        <v>200</v>
      </c>
      <c r="EK91" s="78">
        <v>0</v>
      </c>
      <c r="EL91" s="78">
        <v>12500</v>
      </c>
      <c r="EM91" s="78">
        <v>100</v>
      </c>
      <c r="EN91" s="78">
        <v>0</v>
      </c>
      <c r="EO91" s="78">
        <v>4500</v>
      </c>
      <c r="EP91" s="105">
        <v>-80055.540000003995</v>
      </c>
      <c r="EQ91" s="78">
        <v>4150</v>
      </c>
      <c r="ER91" s="59">
        <v>0</v>
      </c>
      <c r="ES91" s="78">
        <v>0</v>
      </c>
      <c r="ET91" s="78">
        <v>1700</v>
      </c>
      <c r="EU91" s="78">
        <v>1674</v>
      </c>
      <c r="EV91" s="78">
        <v>1185</v>
      </c>
      <c r="EW91" s="78">
        <v>13519</v>
      </c>
      <c r="EX91" s="79">
        <v>0</v>
      </c>
      <c r="EY91" s="78">
        <v>0</v>
      </c>
      <c r="EZ91" s="78">
        <v>0</v>
      </c>
      <c r="FA91" s="78">
        <v>16802</v>
      </c>
      <c r="FB91" s="78">
        <v>-241531</v>
      </c>
      <c r="FC91" s="59">
        <v>0</v>
      </c>
      <c r="FD91" s="78">
        <v>0</v>
      </c>
      <c r="FE91" s="78">
        <v>-9690</v>
      </c>
      <c r="FF91" s="78">
        <v>0</v>
      </c>
      <c r="FG91" s="78">
        <v>0</v>
      </c>
      <c r="FH91" s="78">
        <v>0</v>
      </c>
      <c r="FI91" s="59">
        <v>0</v>
      </c>
      <c r="FJ91" s="78">
        <v>-4200</v>
      </c>
      <c r="FK91" s="59">
        <v>0</v>
      </c>
      <c r="FL91" s="59">
        <v>0</v>
      </c>
      <c r="FM91" s="78">
        <v>0</v>
      </c>
      <c r="FN91" s="59">
        <v>0</v>
      </c>
      <c r="FO91" s="78">
        <v>0</v>
      </c>
      <c r="FP91" s="78">
        <v>0</v>
      </c>
      <c r="FQ91" s="59">
        <v>0</v>
      </c>
      <c r="FR91" s="73">
        <v>-62849.459999996936</v>
      </c>
      <c r="FS91" s="73">
        <v>0</v>
      </c>
      <c r="FT91" s="73">
        <v>-62849.459999996936</v>
      </c>
      <c r="FU91" s="73">
        <v>0</v>
      </c>
      <c r="FV91" s="73">
        <f t="shared" si="16"/>
        <v>56488.420000000006</v>
      </c>
      <c r="FW91" s="74">
        <v>0</v>
      </c>
      <c r="FX91" s="73">
        <v>56488.420000000006</v>
      </c>
      <c r="FY91" s="73">
        <v>0</v>
      </c>
      <c r="FZ91" s="73">
        <v>0</v>
      </c>
      <c r="GA91" s="73">
        <v>0</v>
      </c>
      <c r="GB91" s="73">
        <v>0</v>
      </c>
      <c r="GC91" s="80">
        <v>1468270</v>
      </c>
      <c r="GD91" s="37">
        <f t="shared" si="12"/>
        <v>0</v>
      </c>
      <c r="GF91" s="50">
        <f t="shared" si="11"/>
        <v>1468269.9999999991</v>
      </c>
      <c r="GG91" s="80">
        <v>1468270</v>
      </c>
      <c r="GH91" s="37">
        <f t="shared" si="13"/>
        <v>1531119.459999996</v>
      </c>
      <c r="GI91" s="37">
        <f t="shared" si="17"/>
        <v>0</v>
      </c>
      <c r="GJ91" s="40" t="s">
        <v>391</v>
      </c>
      <c r="GK91" s="40" t="s">
        <v>392</v>
      </c>
      <c r="GL91">
        <v>1371922.3699999994</v>
      </c>
      <c r="GM91" s="37">
        <f t="shared" si="14"/>
        <v>96347.629999999655</v>
      </c>
      <c r="GN91">
        <v>1455591</v>
      </c>
      <c r="GO91" s="37">
        <f t="shared" si="18"/>
        <v>75528.459999996005</v>
      </c>
      <c r="GQ91">
        <v>1371922.3700000006</v>
      </c>
      <c r="GR91" s="37">
        <f t="shared" si="15"/>
        <v>96347.629999998491</v>
      </c>
    </row>
    <row r="92" spans="1:200" ht="15" x14ac:dyDescent="0.25">
      <c r="A92" s="60" t="s">
        <v>393</v>
      </c>
      <c r="B92" s="60" t="s">
        <v>136</v>
      </c>
      <c r="C92" s="73">
        <v>677430.299999999</v>
      </c>
      <c r="D92" s="73">
        <v>24798.13999999989</v>
      </c>
      <c r="E92" s="73">
        <v>0</v>
      </c>
      <c r="F92" s="73">
        <v>14009.789999999999</v>
      </c>
      <c r="G92" s="73">
        <v>27070.38</v>
      </c>
      <c r="H92" s="73">
        <v>72530.369999999893</v>
      </c>
      <c r="I92" s="73">
        <v>116395.98999999989</v>
      </c>
      <c r="J92" s="73">
        <v>0</v>
      </c>
      <c r="K92" s="73">
        <v>0</v>
      </c>
      <c r="L92" s="73">
        <v>23946.869999999988</v>
      </c>
      <c r="M92" s="73">
        <v>0</v>
      </c>
      <c r="N92" s="73">
        <v>33047.279999999999</v>
      </c>
      <c r="O92" s="73">
        <v>0</v>
      </c>
      <c r="P92" s="73">
        <v>8324.0499999999993</v>
      </c>
      <c r="Q92" s="73">
        <v>53062.769999999902</v>
      </c>
      <c r="R92" s="73">
        <v>215</v>
      </c>
      <c r="S92" s="73">
        <v>16215.659999999991</v>
      </c>
      <c r="T92" s="73">
        <v>14455.61</v>
      </c>
      <c r="U92" s="73">
        <v>0</v>
      </c>
      <c r="V92" s="73">
        <v>34090.179999999993</v>
      </c>
      <c r="W92" s="73">
        <v>20587.359999999899</v>
      </c>
      <c r="X92" s="73">
        <v>12438.75</v>
      </c>
      <c r="Y92" s="73">
        <v>16942.05999999999</v>
      </c>
      <c r="Z92" s="73">
        <v>2523.36</v>
      </c>
      <c r="AA92" s="73">
        <v>6852</v>
      </c>
      <c r="AB92" s="73">
        <v>0</v>
      </c>
      <c r="AC92" s="73">
        <v>0</v>
      </c>
      <c r="AD92" s="73">
        <v>13337.209999999901</v>
      </c>
      <c r="AE92" s="73">
        <v>12249.419999999987</v>
      </c>
      <c r="AF92" s="73">
        <v>0</v>
      </c>
      <c r="AG92" s="73">
        <v>2636.07</v>
      </c>
      <c r="AH92" s="73">
        <v>0</v>
      </c>
      <c r="AI92" s="73">
        <v>2271.35</v>
      </c>
      <c r="AJ92" s="73">
        <v>0</v>
      </c>
      <c r="AK92" s="73">
        <v>0</v>
      </c>
      <c r="AL92" s="73">
        <v>19004.93</v>
      </c>
      <c r="AM92" s="73">
        <v>1129.95</v>
      </c>
      <c r="AN92" s="73">
        <v>20322.369999999901</v>
      </c>
      <c r="AO92" s="73">
        <v>6496.47</v>
      </c>
      <c r="AP92" s="73">
        <v>0</v>
      </c>
      <c r="AQ92" s="73">
        <v>1299.21</v>
      </c>
      <c r="AR92" s="73">
        <v>0</v>
      </c>
      <c r="AS92" s="73">
        <v>13110.470000000001</v>
      </c>
      <c r="AT92" s="73">
        <v>-19981.790453894937</v>
      </c>
      <c r="AU92" s="73">
        <v>0</v>
      </c>
      <c r="AV92" s="73">
        <v>-32233.65</v>
      </c>
      <c r="AW92" s="73">
        <v>-7784</v>
      </c>
      <c r="AX92" s="73">
        <v>-2885</v>
      </c>
      <c r="AY92" s="74">
        <v>-152393.90954610507</v>
      </c>
      <c r="AZ92" s="73">
        <v>0</v>
      </c>
      <c r="BA92" s="73">
        <v>0</v>
      </c>
      <c r="BB92" s="73">
        <v>-4217.1099999999897</v>
      </c>
      <c r="BC92" s="73">
        <v>0</v>
      </c>
      <c r="BD92" s="73">
        <v>0</v>
      </c>
      <c r="BE92" s="73">
        <v>0</v>
      </c>
      <c r="BF92" s="73">
        <v>-86967.91</v>
      </c>
      <c r="BG92" s="73">
        <v>0</v>
      </c>
      <c r="BH92" s="73">
        <v>0</v>
      </c>
      <c r="BI92" s="73">
        <v>0</v>
      </c>
      <c r="BJ92" s="73">
        <v>0</v>
      </c>
      <c r="BK92" s="59"/>
      <c r="BL92" s="59"/>
      <c r="BM92" s="59"/>
      <c r="BN92" s="59"/>
      <c r="BO92" s="59"/>
      <c r="BP92" s="59"/>
      <c r="BQ92" s="59"/>
      <c r="BR92" s="59"/>
      <c r="BS92" s="59"/>
      <c r="BT92" s="59"/>
      <c r="BU92" s="59"/>
      <c r="BV92" s="60"/>
      <c r="BW92" s="60"/>
      <c r="BX92" s="59"/>
      <c r="BY92" s="59"/>
      <c r="BZ92" s="59"/>
      <c r="CA92" s="59"/>
      <c r="CB92" s="59"/>
      <c r="CC92" s="59"/>
      <c r="CD92" s="59"/>
      <c r="CE92" s="59"/>
      <c r="CF92" s="73">
        <v>12438.75</v>
      </c>
      <c r="CG92" s="59"/>
      <c r="CH92" s="59"/>
      <c r="CI92" s="59"/>
      <c r="CJ92" s="59"/>
      <c r="CK92" s="59"/>
      <c r="CL92" s="59"/>
      <c r="CM92" s="59"/>
      <c r="CN92" s="59"/>
      <c r="CO92" s="59"/>
      <c r="CP92" s="75">
        <f t="shared" si="19"/>
        <v>947891.25</v>
      </c>
      <c r="CQ92" s="59"/>
      <c r="CR92" s="59"/>
      <c r="CS92" s="59"/>
      <c r="CT92" s="59"/>
      <c r="CU92" s="59"/>
      <c r="CV92" s="59"/>
      <c r="CW92" s="59"/>
      <c r="CX92" s="59"/>
      <c r="CY92" s="59"/>
      <c r="CZ92" s="59"/>
      <c r="DA92" s="59"/>
      <c r="DB92" s="59"/>
      <c r="DC92" s="59"/>
      <c r="DD92" s="59"/>
      <c r="DE92" s="59"/>
      <c r="DF92" s="59"/>
      <c r="DG92" s="59"/>
      <c r="DH92" s="59"/>
      <c r="DI92" s="59"/>
      <c r="DJ92" s="59"/>
      <c r="DK92" s="78">
        <v>692545</v>
      </c>
      <c r="DL92" s="78">
        <v>24966</v>
      </c>
      <c r="DM92" s="78">
        <v>0</v>
      </c>
      <c r="DN92" s="78">
        <v>19273</v>
      </c>
      <c r="DO92" s="78">
        <v>20721</v>
      </c>
      <c r="DP92" s="78">
        <v>78130</v>
      </c>
      <c r="DQ92" s="78">
        <v>94756</v>
      </c>
      <c r="DR92" s="78">
        <v>0</v>
      </c>
      <c r="DS92" s="78">
        <v>0</v>
      </c>
      <c r="DT92" s="78">
        <v>22262</v>
      </c>
      <c r="DU92" s="78">
        <v>0</v>
      </c>
      <c r="DV92" s="78">
        <v>31919</v>
      </c>
      <c r="DW92" s="59">
        <v>0</v>
      </c>
      <c r="DX92" s="78">
        <v>13592</v>
      </c>
      <c r="DY92" s="78">
        <v>26910</v>
      </c>
      <c r="DZ92" s="78">
        <v>500</v>
      </c>
      <c r="EA92" s="78">
        <v>14069</v>
      </c>
      <c r="EB92" s="78">
        <v>15380</v>
      </c>
      <c r="EC92" s="78">
        <v>0</v>
      </c>
      <c r="ED92" s="78">
        <v>36895</v>
      </c>
      <c r="EE92" s="78">
        <v>23369</v>
      </c>
      <c r="EF92" s="78">
        <v>12438.75</v>
      </c>
      <c r="EG92" s="78">
        <v>10543</v>
      </c>
      <c r="EH92" s="78">
        <v>2316</v>
      </c>
      <c r="EI92" s="78">
        <v>100</v>
      </c>
      <c r="EJ92" s="78">
        <v>0</v>
      </c>
      <c r="EK92" s="78">
        <v>0</v>
      </c>
      <c r="EL92" s="78">
        <v>15000</v>
      </c>
      <c r="EM92" s="78">
        <v>1325</v>
      </c>
      <c r="EN92" s="78">
        <v>0</v>
      </c>
      <c r="EO92" s="78">
        <v>2200</v>
      </c>
      <c r="EP92" s="105">
        <v>17057.047499999637</v>
      </c>
      <c r="EQ92" s="78">
        <v>3904</v>
      </c>
      <c r="ER92" s="59">
        <v>0</v>
      </c>
      <c r="ES92" s="78">
        <v>0</v>
      </c>
      <c r="ET92" s="78">
        <v>3459</v>
      </c>
      <c r="EU92" s="78">
        <v>1092</v>
      </c>
      <c r="EV92" s="78">
        <v>5068</v>
      </c>
      <c r="EW92" s="78">
        <v>5775</v>
      </c>
      <c r="EX92" s="79">
        <v>0</v>
      </c>
      <c r="EY92" s="78">
        <v>1000</v>
      </c>
      <c r="EZ92" s="78">
        <v>0</v>
      </c>
      <c r="FA92" s="78">
        <v>13592</v>
      </c>
      <c r="FB92" s="78">
        <v>-122806</v>
      </c>
      <c r="FC92" s="59">
        <v>0</v>
      </c>
      <c r="FD92" s="78">
        <v>-4000</v>
      </c>
      <c r="FE92" s="78">
        <v>-5020</v>
      </c>
      <c r="FF92" s="78">
        <v>0</v>
      </c>
      <c r="FG92" s="78">
        <v>0</v>
      </c>
      <c r="FH92" s="78">
        <v>0</v>
      </c>
      <c r="FI92" s="59">
        <v>0</v>
      </c>
      <c r="FJ92" s="78">
        <v>0</v>
      </c>
      <c r="FK92" s="59">
        <v>0</v>
      </c>
      <c r="FL92" s="59">
        <v>0</v>
      </c>
      <c r="FM92" s="78">
        <v>0</v>
      </c>
      <c r="FN92" s="59">
        <v>0</v>
      </c>
      <c r="FO92" s="78">
        <v>0</v>
      </c>
      <c r="FP92" s="78">
        <v>0</v>
      </c>
      <c r="FQ92" s="59">
        <v>0</v>
      </c>
      <c r="FR92" s="73">
        <v>-118000.79750000148</v>
      </c>
      <c r="FS92" s="73">
        <v>0</v>
      </c>
      <c r="FT92" s="73">
        <v>-118000.79750000148</v>
      </c>
      <c r="FU92" s="73">
        <v>0</v>
      </c>
      <c r="FV92" s="73">
        <f t="shared" si="16"/>
        <v>-31032.89</v>
      </c>
      <c r="FW92" s="74">
        <v>0</v>
      </c>
      <c r="FX92" s="73">
        <v>-31032.89</v>
      </c>
      <c r="FY92" s="73">
        <v>0</v>
      </c>
      <c r="FZ92" s="73">
        <v>0</v>
      </c>
      <c r="GA92" s="73">
        <v>0</v>
      </c>
      <c r="GB92" s="73">
        <v>0</v>
      </c>
      <c r="GC92" s="80">
        <v>960330</v>
      </c>
      <c r="GD92" s="37">
        <f t="shared" si="12"/>
        <v>0</v>
      </c>
      <c r="GF92" s="50">
        <f t="shared" si="11"/>
        <v>960329.99999999814</v>
      </c>
      <c r="GG92" s="80">
        <v>960330</v>
      </c>
      <c r="GH92" s="37">
        <f t="shared" si="13"/>
        <v>1078330.7974999996</v>
      </c>
      <c r="GI92" s="37">
        <f t="shared" si="17"/>
        <v>0</v>
      </c>
      <c r="GJ92" s="40" t="s">
        <v>393</v>
      </c>
      <c r="GK92" s="40" t="s">
        <v>136</v>
      </c>
      <c r="GL92">
        <v>841240.70000000007</v>
      </c>
      <c r="GM92" s="37">
        <f t="shared" si="14"/>
        <v>119089.29999999807</v>
      </c>
      <c r="GN92">
        <v>889240</v>
      </c>
      <c r="GO92" s="37">
        <f t="shared" si="18"/>
        <v>189090.79749999964</v>
      </c>
      <c r="GQ92">
        <v>841240.7000000003</v>
      </c>
      <c r="GR92" s="37">
        <f t="shared" si="15"/>
        <v>119089.29999999783</v>
      </c>
    </row>
    <row r="93" spans="1:200" ht="15" x14ac:dyDescent="0.25">
      <c r="A93" s="60" t="s">
        <v>394</v>
      </c>
      <c r="B93" s="60" t="s">
        <v>131</v>
      </c>
      <c r="C93" s="73">
        <v>1603426.389999989</v>
      </c>
      <c r="D93" s="73">
        <v>68311.31</v>
      </c>
      <c r="E93" s="73">
        <v>0</v>
      </c>
      <c r="F93" s="73">
        <v>31916.109999999997</v>
      </c>
      <c r="G93" s="73">
        <v>76233.669999999984</v>
      </c>
      <c r="H93" s="73">
        <v>294834.34999999986</v>
      </c>
      <c r="I93" s="73">
        <v>411555.24999999895</v>
      </c>
      <c r="J93" s="73">
        <v>0</v>
      </c>
      <c r="K93" s="73">
        <v>0</v>
      </c>
      <c r="L93" s="73">
        <v>61523.289999999994</v>
      </c>
      <c r="M93" s="73">
        <v>0</v>
      </c>
      <c r="N93" s="73">
        <v>39251.029999999904</v>
      </c>
      <c r="O93" s="73">
        <v>0</v>
      </c>
      <c r="P93" s="73">
        <v>2870.349999999999</v>
      </c>
      <c r="Q93" s="73">
        <v>164116.1699999999</v>
      </c>
      <c r="R93" s="73">
        <v>0</v>
      </c>
      <c r="S93" s="73">
        <v>44171.409999999996</v>
      </c>
      <c r="T93" s="73">
        <v>31382.14999999998</v>
      </c>
      <c r="U93" s="73">
        <v>3324.5</v>
      </c>
      <c r="V93" s="73">
        <v>80947.61</v>
      </c>
      <c r="W93" s="73">
        <v>74025.649999999907</v>
      </c>
      <c r="X93" s="73">
        <v>52965</v>
      </c>
      <c r="Y93" s="73">
        <v>19045.239999999998</v>
      </c>
      <c r="Z93" s="73">
        <v>14237.309999999899</v>
      </c>
      <c r="AA93" s="73">
        <v>550.55999999999995</v>
      </c>
      <c r="AB93" s="73">
        <v>22.71</v>
      </c>
      <c r="AC93" s="73">
        <v>27.5</v>
      </c>
      <c r="AD93" s="73">
        <v>19919.400000000001</v>
      </c>
      <c r="AE93" s="73">
        <v>4628.25</v>
      </c>
      <c r="AF93" s="73">
        <v>114.209999999999</v>
      </c>
      <c r="AG93" s="73">
        <v>4037.6599999999899</v>
      </c>
      <c r="AH93" s="73">
        <v>0</v>
      </c>
      <c r="AI93" s="73">
        <v>15384.229999999978</v>
      </c>
      <c r="AJ93" s="73">
        <v>0</v>
      </c>
      <c r="AK93" s="73">
        <v>4805.1999999999898</v>
      </c>
      <c r="AL93" s="73">
        <v>17418</v>
      </c>
      <c r="AM93" s="73">
        <v>2648.63</v>
      </c>
      <c r="AN93" s="73">
        <v>4927.5</v>
      </c>
      <c r="AO93" s="73">
        <v>7520.8199999999897</v>
      </c>
      <c r="AP93" s="73">
        <v>0</v>
      </c>
      <c r="AQ93" s="73">
        <v>541.52999999999895</v>
      </c>
      <c r="AR93" s="73">
        <v>0</v>
      </c>
      <c r="AS93" s="73">
        <v>19157.82</v>
      </c>
      <c r="AT93" s="73">
        <v>-62557.850033000403</v>
      </c>
      <c r="AU93" s="73">
        <v>0</v>
      </c>
      <c r="AV93" s="73">
        <v>0</v>
      </c>
      <c r="AW93" s="73">
        <v>-77987.5</v>
      </c>
      <c r="AX93" s="73">
        <v>-16128.29</v>
      </c>
      <c r="AY93" s="74">
        <v>-387489.50996699947</v>
      </c>
      <c r="AZ93" s="73">
        <v>0</v>
      </c>
      <c r="BA93" s="73">
        <v>0</v>
      </c>
      <c r="BB93" s="73">
        <v>-8407.8899999999903</v>
      </c>
      <c r="BC93" s="73">
        <v>0</v>
      </c>
      <c r="BD93" s="73">
        <v>0</v>
      </c>
      <c r="BE93" s="73">
        <v>0</v>
      </c>
      <c r="BF93" s="73">
        <v>-229059.769999999</v>
      </c>
      <c r="BG93" s="73">
        <v>0</v>
      </c>
      <c r="BH93" s="73">
        <v>0</v>
      </c>
      <c r="BI93" s="73">
        <v>0</v>
      </c>
      <c r="BJ93" s="73">
        <v>0</v>
      </c>
      <c r="BK93" s="59"/>
      <c r="BL93" s="59"/>
      <c r="BM93" s="59"/>
      <c r="BN93" s="59"/>
      <c r="BO93" s="59"/>
      <c r="BP93" s="59"/>
      <c r="BQ93" s="59"/>
      <c r="BR93" s="59"/>
      <c r="BS93" s="59"/>
      <c r="BT93" s="59"/>
      <c r="BU93" s="59"/>
      <c r="BV93" s="60"/>
      <c r="BW93" s="60"/>
      <c r="BX93" s="59"/>
      <c r="BY93" s="59"/>
      <c r="BZ93" s="59"/>
      <c r="CA93" s="59"/>
      <c r="CB93" s="59"/>
      <c r="CC93" s="59"/>
      <c r="CD93" s="59"/>
      <c r="CE93" s="59"/>
      <c r="CF93" s="73">
        <v>52965</v>
      </c>
      <c r="CG93" s="59"/>
      <c r="CH93" s="59"/>
      <c r="CI93" s="59"/>
      <c r="CJ93" s="59"/>
      <c r="CK93" s="59"/>
      <c r="CL93" s="59"/>
      <c r="CM93" s="59"/>
      <c r="CN93" s="59"/>
      <c r="CO93" s="59"/>
      <c r="CP93" s="75">
        <f t="shared" si="19"/>
        <v>2341245</v>
      </c>
      <c r="CQ93" s="59"/>
      <c r="CR93" s="59"/>
      <c r="CS93" s="59"/>
      <c r="CT93" s="59"/>
      <c r="CU93" s="59"/>
      <c r="CV93" s="59"/>
      <c r="CW93" s="59"/>
      <c r="CX93" s="59"/>
      <c r="CY93" s="59"/>
      <c r="CZ93" s="59"/>
      <c r="DA93" s="59"/>
      <c r="DB93" s="59"/>
      <c r="DC93" s="59"/>
      <c r="DD93" s="59"/>
      <c r="DE93" s="59"/>
      <c r="DF93" s="59"/>
      <c r="DG93" s="59"/>
      <c r="DH93" s="59"/>
      <c r="DI93" s="59"/>
      <c r="DJ93" s="59"/>
      <c r="DK93" s="78">
        <v>1547237</v>
      </c>
      <c r="DL93" s="78">
        <v>68744</v>
      </c>
      <c r="DM93" s="78">
        <v>0</v>
      </c>
      <c r="DN93" s="78">
        <v>20000</v>
      </c>
      <c r="DO93" s="78">
        <v>55640</v>
      </c>
      <c r="DP93" s="78">
        <v>279348</v>
      </c>
      <c r="DQ93" s="78">
        <v>345945</v>
      </c>
      <c r="DR93" s="78">
        <v>0</v>
      </c>
      <c r="DS93" s="78">
        <v>0</v>
      </c>
      <c r="DT93" s="78">
        <v>60291</v>
      </c>
      <c r="DU93" s="78">
        <v>0</v>
      </c>
      <c r="DV93" s="78">
        <v>49388</v>
      </c>
      <c r="DW93" s="59">
        <v>0</v>
      </c>
      <c r="DX93" s="78">
        <v>13046</v>
      </c>
      <c r="DY93" s="78">
        <v>88209</v>
      </c>
      <c r="DZ93" s="78">
        <v>0</v>
      </c>
      <c r="EA93" s="78">
        <v>40019</v>
      </c>
      <c r="EB93" s="78">
        <v>29080</v>
      </c>
      <c r="EC93" s="78">
        <v>4250</v>
      </c>
      <c r="ED93" s="78">
        <v>87140</v>
      </c>
      <c r="EE93" s="78">
        <v>86991</v>
      </c>
      <c r="EF93" s="78">
        <v>52965</v>
      </c>
      <c r="EG93" s="78">
        <v>13773</v>
      </c>
      <c r="EH93" s="78">
        <v>10494</v>
      </c>
      <c r="EI93" s="78">
        <v>500</v>
      </c>
      <c r="EJ93" s="78">
        <v>0</v>
      </c>
      <c r="EK93" s="78">
        <v>0</v>
      </c>
      <c r="EL93" s="78">
        <v>50000</v>
      </c>
      <c r="EM93" s="78">
        <v>2200</v>
      </c>
      <c r="EN93" s="78">
        <v>0</v>
      </c>
      <c r="EO93" s="78">
        <v>5225</v>
      </c>
      <c r="EP93" s="105">
        <v>5477.9199999799021</v>
      </c>
      <c r="EQ93" s="78">
        <v>5350</v>
      </c>
      <c r="ER93" s="59">
        <v>0</v>
      </c>
      <c r="ES93" s="78">
        <v>0</v>
      </c>
      <c r="ET93" s="78">
        <v>27000</v>
      </c>
      <c r="EU93" s="78">
        <v>994</v>
      </c>
      <c r="EV93" s="78">
        <v>700</v>
      </c>
      <c r="EW93" s="78">
        <v>6000</v>
      </c>
      <c r="EX93" s="79">
        <v>0</v>
      </c>
      <c r="EY93" s="78">
        <v>0</v>
      </c>
      <c r="EZ93" s="78">
        <v>0</v>
      </c>
      <c r="FA93" s="78">
        <v>19367</v>
      </c>
      <c r="FB93" s="78">
        <v>-307353</v>
      </c>
      <c r="FC93" s="59">
        <v>0</v>
      </c>
      <c r="FD93" s="78">
        <v>-21500</v>
      </c>
      <c r="FE93" s="78">
        <v>-60000</v>
      </c>
      <c r="FF93" s="78">
        <v>0</v>
      </c>
      <c r="FG93" s="78">
        <v>0</v>
      </c>
      <c r="FH93" s="78">
        <v>0</v>
      </c>
      <c r="FI93" s="59">
        <v>0</v>
      </c>
      <c r="FJ93" s="78">
        <v>0</v>
      </c>
      <c r="FK93" s="59">
        <v>0</v>
      </c>
      <c r="FL93" s="59">
        <v>0</v>
      </c>
      <c r="FM93" s="78">
        <v>0</v>
      </c>
      <c r="FN93" s="59">
        <v>0</v>
      </c>
      <c r="FO93" s="78">
        <v>0</v>
      </c>
      <c r="FP93" s="78">
        <v>0</v>
      </c>
      <c r="FQ93" s="59">
        <v>0</v>
      </c>
      <c r="FR93" s="73">
        <v>-192310.91999999172</v>
      </c>
      <c r="FS93" s="73">
        <v>0</v>
      </c>
      <c r="FT93" s="73">
        <v>-192310.91999999172</v>
      </c>
      <c r="FU93" s="73">
        <v>0</v>
      </c>
      <c r="FV93" s="73">
        <f t="shared" si="16"/>
        <v>36748.849999999977</v>
      </c>
      <c r="FW93" s="74">
        <v>0</v>
      </c>
      <c r="FX93" s="73">
        <v>36748.849999999977</v>
      </c>
      <c r="FY93" s="73">
        <v>0</v>
      </c>
      <c r="FZ93" s="73">
        <v>0</v>
      </c>
      <c r="GA93" s="73">
        <v>0</v>
      </c>
      <c r="GB93" s="73">
        <v>0</v>
      </c>
      <c r="GC93" s="80">
        <v>2394210</v>
      </c>
      <c r="GD93" s="37">
        <f t="shared" si="12"/>
        <v>0</v>
      </c>
      <c r="GF93" s="50">
        <f t="shared" si="11"/>
        <v>2394209.9999999884</v>
      </c>
      <c r="GG93" s="80">
        <v>2394210</v>
      </c>
      <c r="GH93" s="37">
        <f t="shared" si="13"/>
        <v>2586520.9199999799</v>
      </c>
      <c r="GI93" s="37">
        <f t="shared" si="17"/>
        <v>0</v>
      </c>
      <c r="GJ93" s="40" t="s">
        <v>394</v>
      </c>
      <c r="GK93" s="40" t="s">
        <v>131</v>
      </c>
      <c r="GL93">
        <v>2086272.9700000002</v>
      </c>
      <c r="GM93" s="37">
        <f t="shared" si="14"/>
        <v>307937.02999998815</v>
      </c>
      <c r="GN93">
        <v>2220360</v>
      </c>
      <c r="GO93" s="37">
        <f t="shared" si="18"/>
        <v>366160.9199999799</v>
      </c>
      <c r="GQ93">
        <v>2086272.9700000007</v>
      </c>
      <c r="GR93" s="37">
        <f t="shared" si="15"/>
        <v>307937.02999998769</v>
      </c>
    </row>
    <row r="94" spans="1:200" ht="15" x14ac:dyDescent="0.25">
      <c r="A94" s="60" t="s">
        <v>395</v>
      </c>
      <c r="B94" s="60" t="s">
        <v>69</v>
      </c>
      <c r="C94" s="73">
        <v>1628987.3099999991</v>
      </c>
      <c r="D94" s="73">
        <v>54408.299999999886</v>
      </c>
      <c r="E94" s="73">
        <v>0</v>
      </c>
      <c r="F94" s="73">
        <v>0</v>
      </c>
      <c r="G94" s="73">
        <v>70515.639999999883</v>
      </c>
      <c r="H94" s="73">
        <v>131703.3499999989</v>
      </c>
      <c r="I94" s="73">
        <v>262670.43999999983</v>
      </c>
      <c r="J94" s="73">
        <v>0</v>
      </c>
      <c r="K94" s="73">
        <v>0</v>
      </c>
      <c r="L94" s="73">
        <v>10388.65</v>
      </c>
      <c r="M94" s="73">
        <v>0</v>
      </c>
      <c r="N94" s="73">
        <v>63994.529999999984</v>
      </c>
      <c r="O94" s="73">
        <v>0</v>
      </c>
      <c r="P94" s="73">
        <v>82745.3</v>
      </c>
      <c r="Q94" s="73">
        <v>67086.629999999888</v>
      </c>
      <c r="R94" s="73">
        <v>0</v>
      </c>
      <c r="S94" s="73">
        <v>34044.39999999998</v>
      </c>
      <c r="T94" s="73">
        <v>11338.069999999989</v>
      </c>
      <c r="U94" s="73">
        <v>5162.04</v>
      </c>
      <c r="V94" s="73">
        <v>68234.81</v>
      </c>
      <c r="W94" s="73">
        <v>87277.279999999912</v>
      </c>
      <c r="X94" s="73">
        <v>32635</v>
      </c>
      <c r="Y94" s="73">
        <v>40534.1899999999</v>
      </c>
      <c r="Z94" s="73">
        <v>7825.96</v>
      </c>
      <c r="AA94" s="73">
        <v>0</v>
      </c>
      <c r="AB94" s="73">
        <v>72.680000000000007</v>
      </c>
      <c r="AC94" s="73">
        <v>0</v>
      </c>
      <c r="AD94" s="73">
        <v>26968.119999999901</v>
      </c>
      <c r="AE94" s="73">
        <v>1859.89</v>
      </c>
      <c r="AF94" s="73">
        <v>0</v>
      </c>
      <c r="AG94" s="73">
        <v>2612.54</v>
      </c>
      <c r="AH94" s="73">
        <v>0</v>
      </c>
      <c r="AI94" s="73">
        <v>6622.35</v>
      </c>
      <c r="AJ94" s="73">
        <v>0</v>
      </c>
      <c r="AK94" s="73">
        <v>0</v>
      </c>
      <c r="AL94" s="73">
        <v>4947.25</v>
      </c>
      <c r="AM94" s="73">
        <v>664.14999999999895</v>
      </c>
      <c r="AN94" s="73">
        <v>20867.799999999988</v>
      </c>
      <c r="AO94" s="73">
        <v>13203.48</v>
      </c>
      <c r="AP94" s="73">
        <v>0</v>
      </c>
      <c r="AQ94" s="73">
        <v>0</v>
      </c>
      <c r="AR94" s="73">
        <v>0</v>
      </c>
      <c r="AS94" s="73">
        <v>17167.669999999998</v>
      </c>
      <c r="AT94" s="73">
        <v>-42427.588632463478</v>
      </c>
      <c r="AU94" s="73">
        <v>0</v>
      </c>
      <c r="AV94" s="73">
        <v>-250</v>
      </c>
      <c r="AW94" s="73">
        <v>-5460</v>
      </c>
      <c r="AX94" s="73">
        <v>-10057</v>
      </c>
      <c r="AY94" s="74">
        <v>-360714.26136753638</v>
      </c>
      <c r="AZ94" s="73">
        <v>0</v>
      </c>
      <c r="BA94" s="73">
        <v>0</v>
      </c>
      <c r="BB94" s="73">
        <v>-3703.9499999999898</v>
      </c>
      <c r="BC94" s="73">
        <v>0</v>
      </c>
      <c r="BD94" s="73">
        <v>0</v>
      </c>
      <c r="BE94" s="73">
        <v>0</v>
      </c>
      <c r="BF94" s="73">
        <v>1324.97</v>
      </c>
      <c r="BG94" s="73">
        <v>0</v>
      </c>
      <c r="BH94" s="73">
        <v>0</v>
      </c>
      <c r="BI94" s="73">
        <v>0</v>
      </c>
      <c r="BJ94" s="73">
        <v>0</v>
      </c>
      <c r="BK94" s="59"/>
      <c r="BL94" s="59"/>
      <c r="BM94" s="59"/>
      <c r="BN94" s="59"/>
      <c r="BO94" s="59"/>
      <c r="BP94" s="59"/>
      <c r="BQ94" s="59"/>
      <c r="BR94" s="59"/>
      <c r="BS94" s="59"/>
      <c r="BT94" s="59"/>
      <c r="BU94" s="59"/>
      <c r="BV94" s="60"/>
      <c r="BW94" s="60"/>
      <c r="BX94" s="59"/>
      <c r="BY94" s="59"/>
      <c r="BZ94" s="59"/>
      <c r="CA94" s="59"/>
      <c r="CB94" s="59"/>
      <c r="CC94" s="59"/>
      <c r="CD94" s="59"/>
      <c r="CE94" s="59"/>
      <c r="CF94" s="73">
        <v>32635</v>
      </c>
      <c r="CG94" s="59"/>
      <c r="CH94" s="59"/>
      <c r="CI94" s="59"/>
      <c r="CJ94" s="59"/>
      <c r="CK94" s="59"/>
      <c r="CL94" s="59"/>
      <c r="CM94" s="59"/>
      <c r="CN94" s="59"/>
      <c r="CO94" s="59"/>
      <c r="CP94" s="75">
        <f t="shared" si="19"/>
        <v>2300615</v>
      </c>
      <c r="CQ94" s="59"/>
      <c r="CR94" s="59"/>
      <c r="CS94" s="59"/>
      <c r="CT94" s="59"/>
      <c r="CU94" s="59"/>
      <c r="CV94" s="59"/>
      <c r="CW94" s="59"/>
      <c r="CX94" s="59"/>
      <c r="CY94" s="59"/>
      <c r="CZ94" s="59"/>
      <c r="DA94" s="59"/>
      <c r="DB94" s="59"/>
      <c r="DC94" s="59"/>
      <c r="DD94" s="59"/>
      <c r="DE94" s="59"/>
      <c r="DF94" s="59"/>
      <c r="DG94" s="59"/>
      <c r="DH94" s="59"/>
      <c r="DI94" s="59"/>
      <c r="DJ94" s="59"/>
      <c r="DK94" s="78">
        <v>1664328</v>
      </c>
      <c r="DL94" s="78">
        <v>54553</v>
      </c>
      <c r="DM94" s="78">
        <v>0</v>
      </c>
      <c r="DN94" s="78">
        <v>0</v>
      </c>
      <c r="DO94" s="78">
        <v>42741</v>
      </c>
      <c r="DP94" s="78">
        <v>90120</v>
      </c>
      <c r="DQ94" s="78">
        <v>231604</v>
      </c>
      <c r="DR94" s="78">
        <v>0</v>
      </c>
      <c r="DS94" s="78">
        <v>0</v>
      </c>
      <c r="DT94" s="78">
        <v>16779</v>
      </c>
      <c r="DU94" s="78">
        <v>0</v>
      </c>
      <c r="DV94" s="78">
        <v>50112</v>
      </c>
      <c r="DW94" s="59">
        <v>0</v>
      </c>
      <c r="DX94" s="78">
        <v>130561</v>
      </c>
      <c r="DY94" s="78">
        <v>129797</v>
      </c>
      <c r="DZ94" s="78">
        <v>0</v>
      </c>
      <c r="EA94" s="78">
        <v>38651</v>
      </c>
      <c r="EB94" s="78">
        <v>15446</v>
      </c>
      <c r="EC94" s="78">
        <v>7500</v>
      </c>
      <c r="ED94" s="78">
        <v>73251</v>
      </c>
      <c r="EE94" s="78">
        <v>88375</v>
      </c>
      <c r="EF94" s="78">
        <v>32635</v>
      </c>
      <c r="EG94" s="78">
        <v>104966</v>
      </c>
      <c r="EH94" s="78">
        <v>8000</v>
      </c>
      <c r="EI94" s="78">
        <v>0</v>
      </c>
      <c r="EJ94" s="78">
        <v>0</v>
      </c>
      <c r="EK94" s="78">
        <v>0</v>
      </c>
      <c r="EL94" s="78">
        <v>35000</v>
      </c>
      <c r="EM94" s="78">
        <v>170</v>
      </c>
      <c r="EN94" s="78">
        <v>0</v>
      </c>
      <c r="EO94" s="78">
        <v>2100</v>
      </c>
      <c r="EP94" s="105">
        <v>66864.404999991413</v>
      </c>
      <c r="EQ94" s="78">
        <v>2675</v>
      </c>
      <c r="ER94" s="59">
        <v>0</v>
      </c>
      <c r="ES94" s="78">
        <v>0</v>
      </c>
      <c r="ET94" s="78">
        <v>3000</v>
      </c>
      <c r="EU94" s="78">
        <v>900</v>
      </c>
      <c r="EV94" s="78">
        <v>13215</v>
      </c>
      <c r="EW94" s="78">
        <v>14500</v>
      </c>
      <c r="EX94" s="79">
        <v>0</v>
      </c>
      <c r="EY94" s="78">
        <v>0</v>
      </c>
      <c r="EZ94" s="78">
        <v>0</v>
      </c>
      <c r="FA94" s="78">
        <v>17651</v>
      </c>
      <c r="FB94" s="78">
        <v>-303606</v>
      </c>
      <c r="FC94" s="59">
        <v>0</v>
      </c>
      <c r="FD94" s="78">
        <v>0</v>
      </c>
      <c r="FE94" s="78">
        <v>-6220</v>
      </c>
      <c r="FF94" s="78">
        <v>0</v>
      </c>
      <c r="FG94" s="78">
        <v>0</v>
      </c>
      <c r="FH94" s="78">
        <v>0</v>
      </c>
      <c r="FI94" s="59">
        <v>0</v>
      </c>
      <c r="FJ94" s="78">
        <v>0</v>
      </c>
      <c r="FK94" s="59">
        <v>0</v>
      </c>
      <c r="FL94" s="59">
        <v>0</v>
      </c>
      <c r="FM94" s="78">
        <v>0</v>
      </c>
      <c r="FN94" s="59">
        <v>0</v>
      </c>
      <c r="FO94" s="78">
        <v>0</v>
      </c>
      <c r="FP94" s="78">
        <v>0</v>
      </c>
      <c r="FQ94" s="59">
        <v>0</v>
      </c>
      <c r="FR94" s="73">
        <v>-292418.40499999456</v>
      </c>
      <c r="FS94" s="73">
        <v>0</v>
      </c>
      <c r="FT94" s="73">
        <v>-292418.40499999456</v>
      </c>
      <c r="FU94" s="73">
        <v>0</v>
      </c>
      <c r="FV94" s="73">
        <f t="shared" si="16"/>
        <v>-293743.37</v>
      </c>
      <c r="FW94" s="74">
        <v>0</v>
      </c>
      <c r="FX94" s="73">
        <v>-293743.37</v>
      </c>
      <c r="FY94" s="73">
        <v>0</v>
      </c>
      <c r="FZ94" s="73">
        <v>0</v>
      </c>
      <c r="GA94" s="73">
        <v>0</v>
      </c>
      <c r="GB94" s="73">
        <v>0</v>
      </c>
      <c r="GC94" s="80">
        <v>2333250</v>
      </c>
      <c r="GD94" s="37">
        <f t="shared" si="12"/>
        <v>0</v>
      </c>
      <c r="GF94" s="50">
        <f t="shared" si="11"/>
        <v>2333249.9999999967</v>
      </c>
      <c r="GG94" s="80">
        <v>2333250</v>
      </c>
      <c r="GH94" s="37">
        <f t="shared" si="13"/>
        <v>2625668.4049999914</v>
      </c>
      <c r="GI94" s="37">
        <f t="shared" si="17"/>
        <v>0</v>
      </c>
      <c r="GJ94" s="40" t="s">
        <v>395</v>
      </c>
      <c r="GK94" s="40" t="s">
        <v>69</v>
      </c>
      <c r="GL94">
        <v>1896171.5100000009</v>
      </c>
      <c r="GM94" s="37">
        <f t="shared" si="14"/>
        <v>437078.4899999958</v>
      </c>
      <c r="GN94">
        <v>1986293</v>
      </c>
      <c r="GO94" s="37">
        <f t="shared" si="18"/>
        <v>639375.40499999141</v>
      </c>
      <c r="GQ94">
        <v>1896171.5100000009</v>
      </c>
      <c r="GR94" s="37">
        <f t="shared" si="15"/>
        <v>437078.4899999958</v>
      </c>
    </row>
    <row r="95" spans="1:200" ht="15" x14ac:dyDescent="0.25">
      <c r="A95" s="61" t="s">
        <v>396</v>
      </c>
      <c r="B95" s="61" t="s">
        <v>397</v>
      </c>
      <c r="C95" s="73">
        <v>708333.68999999797</v>
      </c>
      <c r="D95" s="73">
        <v>0</v>
      </c>
      <c r="E95" s="73">
        <v>0</v>
      </c>
      <c r="F95" s="73">
        <v>0</v>
      </c>
      <c r="G95" s="73">
        <v>44373.469999999987</v>
      </c>
      <c r="H95" s="73">
        <v>0</v>
      </c>
      <c r="I95" s="73">
        <v>268127.73</v>
      </c>
      <c r="J95" s="73">
        <v>0</v>
      </c>
      <c r="K95" s="73">
        <v>0</v>
      </c>
      <c r="L95" s="73">
        <v>9761.8199999999888</v>
      </c>
      <c r="M95" s="73">
        <v>0</v>
      </c>
      <c r="N95" s="73">
        <v>32150.539999999994</v>
      </c>
      <c r="O95" s="73">
        <v>0</v>
      </c>
      <c r="P95" s="73">
        <v>14776.01999999999</v>
      </c>
      <c r="Q95" s="73">
        <v>120329.5</v>
      </c>
      <c r="R95" s="73">
        <v>0</v>
      </c>
      <c r="S95" s="73">
        <v>26891.76999999999</v>
      </c>
      <c r="T95" s="73">
        <v>6157.5299999999888</v>
      </c>
      <c r="U95" s="73">
        <v>2905.4499999999898</v>
      </c>
      <c r="V95" s="73">
        <v>45215.519999999997</v>
      </c>
      <c r="W95" s="73">
        <v>42246.609999999899</v>
      </c>
      <c r="X95" s="73">
        <v>57780</v>
      </c>
      <c r="Y95" s="73">
        <v>10460.229999999989</v>
      </c>
      <c r="Z95" s="73">
        <v>863.21</v>
      </c>
      <c r="AA95" s="73">
        <v>1006.98</v>
      </c>
      <c r="AB95" s="73">
        <v>434.39999999999901</v>
      </c>
      <c r="AC95" s="73">
        <v>27.5</v>
      </c>
      <c r="AD95" s="73">
        <v>18442.310000000001</v>
      </c>
      <c r="AE95" s="73">
        <v>1050</v>
      </c>
      <c r="AF95" s="73">
        <v>0</v>
      </c>
      <c r="AG95" s="73">
        <v>2259.59</v>
      </c>
      <c r="AH95" s="73">
        <v>0</v>
      </c>
      <c r="AI95" s="73">
        <v>9183.27</v>
      </c>
      <c r="AJ95" s="73">
        <v>0</v>
      </c>
      <c r="AK95" s="73">
        <v>0</v>
      </c>
      <c r="AL95" s="73">
        <v>12310.5</v>
      </c>
      <c r="AM95" s="73">
        <v>1405.63</v>
      </c>
      <c r="AN95" s="73">
        <v>10568.37</v>
      </c>
      <c r="AO95" s="73">
        <v>11887.98</v>
      </c>
      <c r="AP95" s="73">
        <v>0</v>
      </c>
      <c r="AQ95" s="73">
        <v>260.27999999999901</v>
      </c>
      <c r="AR95" s="73">
        <v>0</v>
      </c>
      <c r="AS95" s="73">
        <v>12704.64</v>
      </c>
      <c r="AT95" s="73">
        <v>-52854.325407031574</v>
      </c>
      <c r="AU95" s="73">
        <v>0</v>
      </c>
      <c r="AV95" s="73">
        <v>-182</v>
      </c>
      <c r="AW95" s="73">
        <v>-4210</v>
      </c>
      <c r="AX95" s="73">
        <v>-17050</v>
      </c>
      <c r="AY95" s="74">
        <v>-269257.08459296729</v>
      </c>
      <c r="AZ95" s="73">
        <v>0</v>
      </c>
      <c r="BA95" s="73">
        <v>0</v>
      </c>
      <c r="BB95" s="73">
        <v>-6250</v>
      </c>
      <c r="BC95" s="73">
        <v>0</v>
      </c>
      <c r="BD95" s="73">
        <v>0</v>
      </c>
      <c r="BE95" s="73">
        <v>0</v>
      </c>
      <c r="BF95" s="73">
        <v>-6251.13</v>
      </c>
      <c r="BG95" s="73">
        <v>0</v>
      </c>
      <c r="BH95" s="73">
        <v>0</v>
      </c>
      <c r="BI95" s="73">
        <v>0</v>
      </c>
      <c r="BJ95" s="73">
        <v>0</v>
      </c>
      <c r="BK95" s="59"/>
      <c r="BL95" s="59"/>
      <c r="BM95" s="59"/>
      <c r="BN95" s="59"/>
      <c r="BO95" s="59"/>
      <c r="BP95" s="59"/>
      <c r="BQ95" s="59"/>
      <c r="BR95" s="59"/>
      <c r="BS95" s="59"/>
      <c r="BT95" s="59"/>
      <c r="BU95" s="59"/>
      <c r="BV95" s="61"/>
      <c r="BW95" s="61"/>
      <c r="BX95" s="59"/>
      <c r="BY95" s="59"/>
      <c r="BZ95" s="59"/>
      <c r="CA95" s="59"/>
      <c r="CB95" s="59"/>
      <c r="CC95" s="59"/>
      <c r="CD95" s="59"/>
      <c r="CE95" s="59"/>
      <c r="CF95" s="73">
        <v>57780</v>
      </c>
      <c r="CG95" s="59"/>
      <c r="CH95" s="59"/>
      <c r="CI95" s="59"/>
      <c r="CJ95" s="59"/>
      <c r="CK95" s="59"/>
      <c r="CL95" s="59"/>
      <c r="CM95" s="59"/>
      <c r="CN95" s="59"/>
      <c r="CO95" s="59"/>
      <c r="CP95" s="75">
        <f t="shared" si="19"/>
        <v>1058080</v>
      </c>
      <c r="CQ95" s="59"/>
      <c r="CR95" s="59"/>
      <c r="CS95" s="59"/>
      <c r="CT95" s="59"/>
      <c r="CU95" s="59"/>
      <c r="CV95" s="59"/>
      <c r="CW95" s="59"/>
      <c r="CX95" s="59"/>
      <c r="CY95" s="59"/>
      <c r="CZ95" s="59"/>
      <c r="DA95" s="59"/>
      <c r="DB95" s="59"/>
      <c r="DC95" s="59"/>
      <c r="DD95" s="59"/>
      <c r="DE95" s="59"/>
      <c r="DF95" s="59"/>
      <c r="DG95" s="59"/>
      <c r="DH95" s="59"/>
      <c r="DI95" s="59"/>
      <c r="DJ95" s="59"/>
      <c r="DK95" s="78">
        <v>781616</v>
      </c>
      <c r="DL95" s="78">
        <v>0</v>
      </c>
      <c r="DM95" s="78">
        <v>0</v>
      </c>
      <c r="DN95" s="78">
        <v>0</v>
      </c>
      <c r="DO95" s="78">
        <v>26489</v>
      </c>
      <c r="DP95" s="78">
        <v>0</v>
      </c>
      <c r="DQ95" s="78">
        <v>283599</v>
      </c>
      <c r="DR95" s="78">
        <v>0</v>
      </c>
      <c r="DS95" s="78">
        <v>0</v>
      </c>
      <c r="DT95" s="78">
        <v>9029</v>
      </c>
      <c r="DU95" s="78">
        <v>0</v>
      </c>
      <c r="DV95" s="78">
        <v>45858</v>
      </c>
      <c r="DW95" s="59">
        <v>0</v>
      </c>
      <c r="DX95" s="78">
        <v>15145</v>
      </c>
      <c r="DY95" s="78">
        <v>80147</v>
      </c>
      <c r="DZ95" s="78">
        <v>0</v>
      </c>
      <c r="EA95" s="78">
        <v>26280</v>
      </c>
      <c r="EB95" s="78">
        <v>4093</v>
      </c>
      <c r="EC95" s="78">
        <v>2575</v>
      </c>
      <c r="ED95" s="78">
        <v>42966</v>
      </c>
      <c r="EE95" s="78">
        <v>55786</v>
      </c>
      <c r="EF95" s="78">
        <v>57780</v>
      </c>
      <c r="EG95" s="78">
        <v>9576</v>
      </c>
      <c r="EH95" s="78">
        <v>1500</v>
      </c>
      <c r="EI95" s="78">
        <v>450</v>
      </c>
      <c r="EJ95" s="78">
        <v>0</v>
      </c>
      <c r="EK95" s="78">
        <v>0</v>
      </c>
      <c r="EL95" s="78">
        <v>22000</v>
      </c>
      <c r="EM95" s="78">
        <v>60</v>
      </c>
      <c r="EN95" s="78">
        <v>0</v>
      </c>
      <c r="EO95" s="78">
        <v>2900</v>
      </c>
      <c r="EP95" s="105">
        <v>8331.0257000033744</v>
      </c>
      <c r="EQ95" s="78">
        <v>5756</v>
      </c>
      <c r="ER95" s="59">
        <v>0</v>
      </c>
      <c r="ES95" s="78">
        <v>0</v>
      </c>
      <c r="ET95" s="78">
        <v>1700</v>
      </c>
      <c r="EU95" s="78">
        <v>990</v>
      </c>
      <c r="EV95" s="78">
        <v>700</v>
      </c>
      <c r="EW95" s="78">
        <v>9785</v>
      </c>
      <c r="EX95" s="79">
        <v>0</v>
      </c>
      <c r="EY95" s="78">
        <v>0</v>
      </c>
      <c r="EZ95" s="78">
        <v>0</v>
      </c>
      <c r="FA95" s="78">
        <v>12724</v>
      </c>
      <c r="FB95" s="78">
        <v>-231348</v>
      </c>
      <c r="FC95" s="59">
        <v>0</v>
      </c>
      <c r="FD95" s="78">
        <v>0</v>
      </c>
      <c r="FE95" s="78">
        <v>0</v>
      </c>
      <c r="FF95" s="78">
        <v>-68199</v>
      </c>
      <c r="FG95" s="78">
        <v>0</v>
      </c>
      <c r="FH95" s="78">
        <v>0</v>
      </c>
      <c r="FI95" s="59">
        <v>0</v>
      </c>
      <c r="FJ95" s="78">
        <v>0</v>
      </c>
      <c r="FK95" s="59">
        <v>0</v>
      </c>
      <c r="FL95" s="59">
        <v>0</v>
      </c>
      <c r="FM95" s="78">
        <v>0</v>
      </c>
      <c r="FN95" s="59">
        <v>0</v>
      </c>
      <c r="FO95" s="78">
        <v>0</v>
      </c>
      <c r="FP95" s="78">
        <v>0</v>
      </c>
      <c r="FQ95" s="59">
        <v>0</v>
      </c>
      <c r="FR95" s="73">
        <v>-92428.025700004247</v>
      </c>
      <c r="FS95" s="73">
        <v>0</v>
      </c>
      <c r="FT95" s="73">
        <v>-92428.025700004247</v>
      </c>
      <c r="FU95" s="73">
        <v>0</v>
      </c>
      <c r="FV95" s="73">
        <f t="shared" si="16"/>
        <v>-86176.9</v>
      </c>
      <c r="FW95" s="74">
        <v>0</v>
      </c>
      <c r="FX95" s="73">
        <v>-86176.9</v>
      </c>
      <c r="FY95" s="73">
        <v>0</v>
      </c>
      <c r="FZ95" s="73">
        <v>0</v>
      </c>
      <c r="GA95" s="73">
        <v>0</v>
      </c>
      <c r="GB95" s="73">
        <v>0</v>
      </c>
      <c r="GC95" s="80">
        <v>1115860</v>
      </c>
      <c r="GD95" s="37">
        <f t="shared" si="12"/>
        <v>0</v>
      </c>
      <c r="GF95" s="50">
        <f t="shared" si="11"/>
        <v>1115859.9999999991</v>
      </c>
      <c r="GG95" s="80">
        <v>1115860</v>
      </c>
      <c r="GH95" s="37">
        <f t="shared" si="13"/>
        <v>1208288.0257000034</v>
      </c>
      <c r="GI95" s="37">
        <f t="shared" si="17"/>
        <v>0</v>
      </c>
      <c r="GJ95" s="44" t="s">
        <v>396</v>
      </c>
      <c r="GK95" s="44" t="s">
        <v>397</v>
      </c>
      <c r="GL95">
        <v>977502.93999999971</v>
      </c>
      <c r="GM95" s="37">
        <f t="shared" si="14"/>
        <v>138357.05999999936</v>
      </c>
      <c r="GN95">
        <v>1039734</v>
      </c>
      <c r="GO95" s="37">
        <f t="shared" si="18"/>
        <v>168554.02570000337</v>
      </c>
      <c r="GQ95">
        <v>977502.93999999983</v>
      </c>
      <c r="GR95" s="37">
        <f t="shared" si="15"/>
        <v>138357.05999999924</v>
      </c>
    </row>
    <row r="96" spans="1:200" ht="15" x14ac:dyDescent="0.25">
      <c r="A96" s="62" t="s">
        <v>433</v>
      </c>
      <c r="B96" s="62" t="s">
        <v>463</v>
      </c>
      <c r="C96" s="73">
        <v>693064.28999999887</v>
      </c>
      <c r="D96" s="73">
        <v>0</v>
      </c>
      <c r="E96" s="73">
        <v>0</v>
      </c>
      <c r="F96" s="73">
        <v>16950.259999999998</v>
      </c>
      <c r="G96" s="73">
        <v>42041.90999999988</v>
      </c>
      <c r="H96" s="73">
        <v>127295.85999999999</v>
      </c>
      <c r="I96" s="73">
        <v>184459.16999999899</v>
      </c>
      <c r="J96" s="73">
        <v>0</v>
      </c>
      <c r="K96" s="73">
        <v>0</v>
      </c>
      <c r="L96" s="73">
        <v>9651.0999999999894</v>
      </c>
      <c r="M96" s="73">
        <v>0</v>
      </c>
      <c r="N96" s="73">
        <v>26109.730000000003</v>
      </c>
      <c r="O96" s="73">
        <v>0</v>
      </c>
      <c r="P96" s="73">
        <v>3695.88</v>
      </c>
      <c r="Q96" s="73">
        <v>67216.379999999888</v>
      </c>
      <c r="R96" s="73">
        <v>0</v>
      </c>
      <c r="S96" s="73">
        <v>33564.050000000003</v>
      </c>
      <c r="T96" s="73">
        <v>22170.199999999983</v>
      </c>
      <c r="U96" s="73">
        <v>0</v>
      </c>
      <c r="V96" s="73">
        <v>30615.849999999991</v>
      </c>
      <c r="W96" s="73">
        <v>27992.969999999899</v>
      </c>
      <c r="X96" s="73">
        <v>18992.5</v>
      </c>
      <c r="Y96" s="73">
        <v>7442.0999999999794</v>
      </c>
      <c r="Z96" s="73">
        <v>4273.6999999999898</v>
      </c>
      <c r="AA96" s="73">
        <v>60</v>
      </c>
      <c r="AB96" s="73">
        <v>0</v>
      </c>
      <c r="AC96" s="73">
        <v>0</v>
      </c>
      <c r="AD96" s="73">
        <v>8969.9500000000007</v>
      </c>
      <c r="AE96" s="73">
        <v>3880</v>
      </c>
      <c r="AF96" s="73">
        <v>0</v>
      </c>
      <c r="AG96" s="73">
        <v>3157.67</v>
      </c>
      <c r="AH96" s="73">
        <v>0</v>
      </c>
      <c r="AI96" s="73">
        <v>2662.5099999999888</v>
      </c>
      <c r="AJ96" s="73">
        <v>0</v>
      </c>
      <c r="AK96" s="73">
        <v>0</v>
      </c>
      <c r="AL96" s="73">
        <v>1356.23</v>
      </c>
      <c r="AM96" s="73">
        <v>0</v>
      </c>
      <c r="AN96" s="73">
        <v>9447.5400000000009</v>
      </c>
      <c r="AO96" s="73">
        <v>4507.5699999999897</v>
      </c>
      <c r="AP96" s="73">
        <v>0</v>
      </c>
      <c r="AQ96" s="73">
        <v>65</v>
      </c>
      <c r="AR96" s="73">
        <v>0</v>
      </c>
      <c r="AS96" s="73">
        <v>12361.319999999989</v>
      </c>
      <c r="AT96" s="73">
        <v>-14713.136933386384</v>
      </c>
      <c r="AU96" s="73">
        <v>0</v>
      </c>
      <c r="AV96" s="73">
        <v>0</v>
      </c>
      <c r="AW96" s="73">
        <v>-200</v>
      </c>
      <c r="AX96" s="73">
        <v>0</v>
      </c>
      <c r="AY96" s="74">
        <v>-255213.92306661262</v>
      </c>
      <c r="AZ96" s="73">
        <v>0</v>
      </c>
      <c r="BA96" s="73">
        <v>0</v>
      </c>
      <c r="BB96" s="73">
        <v>-5000</v>
      </c>
      <c r="BC96" s="73">
        <v>0</v>
      </c>
      <c r="BD96" s="73">
        <v>0</v>
      </c>
      <c r="BE96" s="73">
        <v>0</v>
      </c>
      <c r="BF96" s="73">
        <v>-41636.68</v>
      </c>
      <c r="BG96" s="73">
        <v>0</v>
      </c>
      <c r="BH96" s="73">
        <v>0</v>
      </c>
      <c r="BI96" s="73">
        <v>0</v>
      </c>
      <c r="BJ96" s="73">
        <v>0</v>
      </c>
      <c r="BK96" s="59"/>
      <c r="BL96" s="59"/>
      <c r="BM96" s="59"/>
      <c r="BN96" s="59"/>
      <c r="BO96" s="59"/>
      <c r="BP96" s="59"/>
      <c r="BQ96" s="59"/>
      <c r="BR96" s="59"/>
      <c r="BS96" s="59"/>
      <c r="BT96" s="59"/>
      <c r="BU96" s="59"/>
      <c r="BV96" s="62"/>
      <c r="BW96" s="62"/>
      <c r="BX96" s="59"/>
      <c r="BY96" s="59"/>
      <c r="BZ96" s="59"/>
      <c r="CA96" s="59"/>
      <c r="CB96" s="59"/>
      <c r="CC96" s="59"/>
      <c r="CD96" s="59"/>
      <c r="CE96" s="59"/>
      <c r="CF96" s="73">
        <v>18992.5</v>
      </c>
      <c r="CG96" s="59"/>
      <c r="CH96" s="59"/>
      <c r="CI96" s="59"/>
      <c r="CJ96" s="59"/>
      <c r="CK96" s="59"/>
      <c r="CL96" s="59"/>
      <c r="CM96" s="59"/>
      <c r="CN96" s="59"/>
      <c r="CO96" s="59"/>
      <c r="CP96" s="75">
        <f t="shared" si="19"/>
        <v>1026247.5</v>
      </c>
      <c r="CQ96" s="59"/>
      <c r="CR96" s="59"/>
      <c r="CS96" s="59"/>
      <c r="CT96" s="59"/>
      <c r="CU96" s="59"/>
      <c r="CV96" s="59"/>
      <c r="CW96" s="59"/>
      <c r="CX96" s="59"/>
      <c r="CY96" s="59"/>
      <c r="CZ96" s="59"/>
      <c r="DA96" s="59"/>
      <c r="DB96" s="59"/>
      <c r="DC96" s="59"/>
      <c r="DD96" s="59"/>
      <c r="DE96" s="59"/>
      <c r="DF96" s="59"/>
      <c r="DG96" s="59"/>
      <c r="DH96" s="59"/>
      <c r="DI96" s="59"/>
      <c r="DJ96" s="59"/>
      <c r="DK96" s="78">
        <v>697421</v>
      </c>
      <c r="DL96" s="78">
        <v>0</v>
      </c>
      <c r="DM96" s="78">
        <v>0</v>
      </c>
      <c r="DN96" s="78">
        <v>8021</v>
      </c>
      <c r="DO96" s="78">
        <v>26377</v>
      </c>
      <c r="DP96" s="78">
        <v>123061</v>
      </c>
      <c r="DQ96" s="78">
        <v>175188</v>
      </c>
      <c r="DR96" s="78">
        <v>0</v>
      </c>
      <c r="DS96" s="78">
        <v>0</v>
      </c>
      <c r="DT96" s="78">
        <v>17004</v>
      </c>
      <c r="DU96" s="78">
        <v>0</v>
      </c>
      <c r="DV96" s="78">
        <v>25442</v>
      </c>
      <c r="DW96" s="59">
        <v>0</v>
      </c>
      <c r="DX96" s="78">
        <v>14669</v>
      </c>
      <c r="DY96" s="78">
        <v>49163</v>
      </c>
      <c r="DZ96" s="78">
        <v>0</v>
      </c>
      <c r="EA96" s="78">
        <v>34616</v>
      </c>
      <c r="EB96" s="78">
        <v>25291</v>
      </c>
      <c r="EC96" s="78">
        <v>0</v>
      </c>
      <c r="ED96" s="78">
        <v>33969</v>
      </c>
      <c r="EE96" s="78">
        <v>48576</v>
      </c>
      <c r="EF96" s="78">
        <v>18992.5</v>
      </c>
      <c r="EG96" s="78">
        <v>10083</v>
      </c>
      <c r="EH96" s="78">
        <v>3840</v>
      </c>
      <c r="EI96" s="78">
        <v>1000</v>
      </c>
      <c r="EJ96" s="78">
        <v>0</v>
      </c>
      <c r="EK96" s="78">
        <v>0</v>
      </c>
      <c r="EL96" s="78">
        <v>15000</v>
      </c>
      <c r="EM96" s="78">
        <v>6350</v>
      </c>
      <c r="EN96" s="78">
        <v>0</v>
      </c>
      <c r="EO96" s="78">
        <v>2900</v>
      </c>
      <c r="EP96" s="105">
        <v>5696.3650000011548</v>
      </c>
      <c r="EQ96" s="78">
        <v>3100</v>
      </c>
      <c r="ER96" s="59">
        <v>0</v>
      </c>
      <c r="ES96" s="78">
        <v>0</v>
      </c>
      <c r="ET96" s="78">
        <v>1200</v>
      </c>
      <c r="EU96" s="78">
        <v>450</v>
      </c>
      <c r="EV96" s="78">
        <v>700</v>
      </c>
      <c r="EW96" s="78">
        <v>7100</v>
      </c>
      <c r="EX96" s="79">
        <v>0</v>
      </c>
      <c r="EY96" s="78">
        <v>0</v>
      </c>
      <c r="EZ96" s="78">
        <v>0</v>
      </c>
      <c r="FA96" s="78">
        <v>12989</v>
      </c>
      <c r="FB96" s="78">
        <v>-225433</v>
      </c>
      <c r="FC96" s="59">
        <v>0</v>
      </c>
      <c r="FD96" s="78">
        <v>0</v>
      </c>
      <c r="FE96" s="78">
        <v>0</v>
      </c>
      <c r="FF96" s="78">
        <v>0</v>
      </c>
      <c r="FG96" s="78">
        <v>0</v>
      </c>
      <c r="FH96" s="78">
        <v>0</v>
      </c>
      <c r="FI96" s="59">
        <v>0</v>
      </c>
      <c r="FJ96" s="78">
        <v>0</v>
      </c>
      <c r="FK96" s="59">
        <v>0</v>
      </c>
      <c r="FL96" s="59">
        <v>0</v>
      </c>
      <c r="FM96" s="78">
        <v>0</v>
      </c>
      <c r="FN96" s="59">
        <v>0</v>
      </c>
      <c r="FO96" s="78">
        <v>0</v>
      </c>
      <c r="FP96" s="78">
        <v>0</v>
      </c>
      <c r="FQ96" s="59">
        <v>0</v>
      </c>
      <c r="FR96" s="73">
        <v>-97525.865000002203</v>
      </c>
      <c r="FS96" s="73">
        <v>0</v>
      </c>
      <c r="FT96" s="73">
        <v>-97525.865000002203</v>
      </c>
      <c r="FU96" s="73">
        <v>0</v>
      </c>
      <c r="FV96" s="73">
        <f t="shared" si="16"/>
        <v>-55889.18</v>
      </c>
      <c r="FW96" s="74">
        <v>0</v>
      </c>
      <c r="FX96" s="73">
        <v>-55889.18</v>
      </c>
      <c r="FY96" s="73">
        <v>0</v>
      </c>
      <c r="FZ96" s="73">
        <v>0</v>
      </c>
      <c r="GA96" s="73">
        <v>0</v>
      </c>
      <c r="GB96" s="73">
        <v>0</v>
      </c>
      <c r="GC96" s="80">
        <v>1045240</v>
      </c>
      <c r="GD96" s="37">
        <f t="shared" si="12"/>
        <v>0</v>
      </c>
      <c r="GF96" s="50">
        <f>SUM(C96:BJ96)</f>
        <v>1045239.999999999</v>
      </c>
      <c r="GG96" s="80">
        <v>1045240</v>
      </c>
      <c r="GH96" s="37">
        <f t="shared" si="13"/>
        <v>1142765.8650000012</v>
      </c>
      <c r="GI96" s="37">
        <f t="shared" si="17"/>
        <v>0</v>
      </c>
      <c r="GJ96" s="39" t="s">
        <v>433</v>
      </c>
      <c r="GK96" s="39" t="s">
        <v>463</v>
      </c>
      <c r="GL96">
        <v>855651.05999999959</v>
      </c>
      <c r="GM96" s="37">
        <f t="shared" si="14"/>
        <v>189588.93999999936</v>
      </c>
      <c r="GN96">
        <v>902956</v>
      </c>
      <c r="GO96" s="37">
        <f t="shared" si="18"/>
        <v>239809.86500000115</v>
      </c>
      <c r="GQ96">
        <v>855651.05999999994</v>
      </c>
      <c r="GR96" s="37">
        <f t="shared" si="15"/>
        <v>189588.93999999901</v>
      </c>
    </row>
    <row r="97" spans="1:200" ht="15" x14ac:dyDescent="0.25">
      <c r="A97" s="62" t="s">
        <v>436</v>
      </c>
      <c r="B97" s="62" t="s">
        <v>458</v>
      </c>
      <c r="C97" s="73">
        <v>443886.56</v>
      </c>
      <c r="D97" s="73">
        <v>68785.979999999807</v>
      </c>
      <c r="E97" s="73">
        <v>317.68</v>
      </c>
      <c r="F97" s="73">
        <v>0</v>
      </c>
      <c r="G97" s="73">
        <v>16119.959999999997</v>
      </c>
      <c r="H97" s="73">
        <v>0</v>
      </c>
      <c r="I97" s="73">
        <v>82561.099999999889</v>
      </c>
      <c r="J97" s="73">
        <v>0</v>
      </c>
      <c r="K97" s="73">
        <v>0</v>
      </c>
      <c r="L97" s="73">
        <v>0</v>
      </c>
      <c r="M97" s="73">
        <v>0</v>
      </c>
      <c r="N97" s="73">
        <v>29806.529999999988</v>
      </c>
      <c r="O97" s="73">
        <v>0</v>
      </c>
      <c r="P97" s="73">
        <v>1631.5</v>
      </c>
      <c r="Q97" s="73">
        <v>70304.619999999893</v>
      </c>
      <c r="R97" s="73">
        <v>0</v>
      </c>
      <c r="S97" s="73">
        <v>14154.5</v>
      </c>
      <c r="T97" s="73">
        <v>2387.9799999999996</v>
      </c>
      <c r="U97" s="73">
        <v>1063.01</v>
      </c>
      <c r="V97" s="73">
        <v>27095.089999999989</v>
      </c>
      <c r="W97" s="73">
        <v>27603.5</v>
      </c>
      <c r="X97" s="73">
        <v>0</v>
      </c>
      <c r="Y97" s="73">
        <v>6975.77</v>
      </c>
      <c r="Z97" s="73">
        <v>3312.9499999999898</v>
      </c>
      <c r="AA97" s="73">
        <v>0</v>
      </c>
      <c r="AB97" s="73">
        <v>0</v>
      </c>
      <c r="AC97" s="73">
        <v>0</v>
      </c>
      <c r="AD97" s="73">
        <v>15112.469999999899</v>
      </c>
      <c r="AE97" s="73">
        <v>545.75999999999988</v>
      </c>
      <c r="AF97" s="73">
        <v>22</v>
      </c>
      <c r="AG97" s="73">
        <v>1622.75</v>
      </c>
      <c r="AH97" s="73">
        <v>0</v>
      </c>
      <c r="AI97" s="73">
        <v>8509.630000000001</v>
      </c>
      <c r="AJ97" s="73">
        <v>0</v>
      </c>
      <c r="AK97" s="73">
        <v>0</v>
      </c>
      <c r="AL97" s="73">
        <v>5953.8299999999899</v>
      </c>
      <c r="AM97" s="73">
        <v>971.89999999999895</v>
      </c>
      <c r="AN97" s="73">
        <v>3355.75</v>
      </c>
      <c r="AO97" s="73">
        <v>1426.19</v>
      </c>
      <c r="AP97" s="73">
        <v>0</v>
      </c>
      <c r="AQ97" s="73">
        <v>0</v>
      </c>
      <c r="AR97" s="73">
        <v>0</v>
      </c>
      <c r="AS97" s="73">
        <v>11001.470000000001</v>
      </c>
      <c r="AT97" s="73">
        <v>-9083.8055186447164</v>
      </c>
      <c r="AU97" s="73">
        <v>0</v>
      </c>
      <c r="AV97" s="73">
        <v>-12691.639999999899</v>
      </c>
      <c r="AW97" s="73">
        <v>0</v>
      </c>
      <c r="AX97" s="73">
        <v>-1966.66</v>
      </c>
      <c r="AY97" s="74">
        <v>-119828.05448135528</v>
      </c>
      <c r="AZ97" s="73">
        <v>0</v>
      </c>
      <c r="BA97" s="73">
        <v>0</v>
      </c>
      <c r="BB97" s="73">
        <v>0</v>
      </c>
      <c r="BC97" s="73">
        <v>0</v>
      </c>
      <c r="BD97" s="73">
        <v>0</v>
      </c>
      <c r="BE97" s="73">
        <v>0</v>
      </c>
      <c r="BF97" s="73">
        <v>-58868.32</v>
      </c>
      <c r="BG97" s="73">
        <v>0</v>
      </c>
      <c r="BH97" s="73">
        <v>0</v>
      </c>
      <c r="BI97" s="73">
        <v>0</v>
      </c>
      <c r="BJ97" s="73">
        <v>0</v>
      </c>
      <c r="BK97" s="59"/>
      <c r="BL97" s="59"/>
      <c r="BM97" s="59"/>
      <c r="BN97" s="59"/>
      <c r="BO97" s="59"/>
      <c r="BP97" s="59"/>
      <c r="BQ97" s="59"/>
      <c r="BR97" s="59"/>
      <c r="BS97" s="59"/>
      <c r="BT97" s="59"/>
      <c r="BU97" s="59"/>
      <c r="BV97" s="62"/>
      <c r="BW97" s="62"/>
      <c r="BX97" s="59"/>
      <c r="BY97" s="59"/>
      <c r="BZ97" s="59"/>
      <c r="CA97" s="59"/>
      <c r="CB97" s="59"/>
      <c r="CC97" s="59"/>
      <c r="CD97" s="59"/>
      <c r="CE97" s="59"/>
      <c r="CF97" s="73">
        <v>0</v>
      </c>
      <c r="CG97" s="59"/>
      <c r="CH97" s="59"/>
      <c r="CI97" s="59"/>
      <c r="CJ97" s="59"/>
      <c r="CK97" s="59"/>
      <c r="CL97" s="59"/>
      <c r="CM97" s="59"/>
      <c r="CN97" s="59"/>
      <c r="CO97" s="59"/>
      <c r="CP97" s="75">
        <f t="shared" si="19"/>
        <v>642090</v>
      </c>
      <c r="CQ97" s="59"/>
      <c r="CR97" s="59"/>
      <c r="CS97" s="59"/>
      <c r="CT97" s="59"/>
      <c r="CU97" s="59"/>
      <c r="CV97" s="59"/>
      <c r="CW97" s="59"/>
      <c r="CX97" s="59"/>
      <c r="CY97" s="59"/>
      <c r="CZ97" s="59"/>
      <c r="DA97" s="59"/>
      <c r="DB97" s="59"/>
      <c r="DC97" s="59"/>
      <c r="DD97" s="59"/>
      <c r="DE97" s="59"/>
      <c r="DF97" s="59"/>
      <c r="DG97" s="59"/>
      <c r="DH97" s="59"/>
      <c r="DI97" s="59"/>
      <c r="DJ97" s="59"/>
      <c r="DK97" s="78">
        <v>438359</v>
      </c>
      <c r="DL97" s="78">
        <v>68699</v>
      </c>
      <c r="DM97" s="78">
        <v>0</v>
      </c>
      <c r="DN97" s="78">
        <v>0</v>
      </c>
      <c r="DO97" s="78">
        <v>11244</v>
      </c>
      <c r="DP97" s="78">
        <v>0</v>
      </c>
      <c r="DQ97" s="78">
        <v>94521</v>
      </c>
      <c r="DR97" s="78">
        <v>0</v>
      </c>
      <c r="DS97" s="78">
        <v>0</v>
      </c>
      <c r="DT97" s="78">
        <v>0</v>
      </c>
      <c r="DU97" s="78">
        <v>0</v>
      </c>
      <c r="DV97" s="78">
        <v>29551</v>
      </c>
      <c r="DW97" s="59">
        <v>0</v>
      </c>
      <c r="DX97" s="78">
        <v>3618</v>
      </c>
      <c r="DY97" s="78">
        <v>30949</v>
      </c>
      <c r="DZ97" s="78">
        <v>0</v>
      </c>
      <c r="EA97" s="78">
        <v>14352</v>
      </c>
      <c r="EB97" s="78">
        <v>8769</v>
      </c>
      <c r="EC97" s="78">
        <v>900</v>
      </c>
      <c r="ED97" s="78">
        <v>28659</v>
      </c>
      <c r="EE97" s="78">
        <v>24420</v>
      </c>
      <c r="EF97" s="78">
        <v>0</v>
      </c>
      <c r="EG97" s="78">
        <v>6483</v>
      </c>
      <c r="EH97" s="78">
        <v>3442</v>
      </c>
      <c r="EI97" s="78">
        <v>0</v>
      </c>
      <c r="EJ97" s="78">
        <v>500</v>
      </c>
      <c r="EK97" s="78">
        <v>0</v>
      </c>
      <c r="EL97" s="78">
        <v>18000</v>
      </c>
      <c r="EM97" s="78">
        <v>110</v>
      </c>
      <c r="EN97" s="78">
        <v>0</v>
      </c>
      <c r="EO97" s="78">
        <v>1500</v>
      </c>
      <c r="EP97" s="105">
        <v>-23304.059999999125</v>
      </c>
      <c r="EQ97" s="78">
        <v>3900</v>
      </c>
      <c r="ER97" s="59">
        <v>0</v>
      </c>
      <c r="ES97" s="78">
        <v>0</v>
      </c>
      <c r="ET97" s="78">
        <v>4000</v>
      </c>
      <c r="EU97" s="78">
        <v>999</v>
      </c>
      <c r="EV97" s="78">
        <v>500</v>
      </c>
      <c r="EW97" s="78">
        <v>2000</v>
      </c>
      <c r="EX97" s="79">
        <v>0</v>
      </c>
      <c r="EY97" s="78">
        <v>0</v>
      </c>
      <c r="EZ97" s="78">
        <v>0</v>
      </c>
      <c r="FA97" s="78">
        <v>11763</v>
      </c>
      <c r="FB97" s="78">
        <v>-94795</v>
      </c>
      <c r="FC97" s="59">
        <v>0</v>
      </c>
      <c r="FD97" s="78">
        <v>0</v>
      </c>
      <c r="FE97" s="78">
        <v>0</v>
      </c>
      <c r="FF97" s="78">
        <v>0</v>
      </c>
      <c r="FG97" s="78">
        <v>0</v>
      </c>
      <c r="FH97" s="78">
        <v>0</v>
      </c>
      <c r="FI97" s="59">
        <v>0</v>
      </c>
      <c r="FJ97" s="78">
        <v>0</v>
      </c>
      <c r="FK97" s="59">
        <v>0</v>
      </c>
      <c r="FL97" s="59">
        <v>0</v>
      </c>
      <c r="FM97" s="78">
        <v>0</v>
      </c>
      <c r="FN97" s="59">
        <v>0</v>
      </c>
      <c r="FO97" s="78">
        <v>0</v>
      </c>
      <c r="FP97" s="78">
        <v>0</v>
      </c>
      <c r="FQ97" s="59">
        <v>0</v>
      </c>
      <c r="FR97" s="73">
        <v>-47048.940000001472</v>
      </c>
      <c r="FS97" s="73">
        <v>0</v>
      </c>
      <c r="FT97" s="73">
        <v>-47048.940000001472</v>
      </c>
      <c r="FU97" s="73">
        <v>0</v>
      </c>
      <c r="FV97" s="73">
        <f t="shared" si="16"/>
        <v>11819.379999999997</v>
      </c>
      <c r="FW97" s="74">
        <v>0</v>
      </c>
      <c r="FX97" s="73">
        <v>11819.379999999997</v>
      </c>
      <c r="FY97" s="73">
        <v>0</v>
      </c>
      <c r="FZ97" s="73">
        <v>0</v>
      </c>
      <c r="GA97" s="73">
        <v>0</v>
      </c>
      <c r="GB97" s="73">
        <v>0</v>
      </c>
      <c r="GC97" s="80">
        <v>642090</v>
      </c>
      <c r="GD97" s="37">
        <f t="shared" si="12"/>
        <v>0</v>
      </c>
      <c r="GF97" s="50">
        <f>SUM(C97:BJ97)</f>
        <v>642089.99999999942</v>
      </c>
      <c r="GG97" s="80">
        <v>642090</v>
      </c>
      <c r="GH97" s="37">
        <f t="shared" si="13"/>
        <v>689138.94000000088</v>
      </c>
      <c r="GI97" s="37">
        <f t="shared" si="17"/>
        <v>0</v>
      </c>
      <c r="GJ97" s="39" t="s">
        <v>436</v>
      </c>
      <c r="GK97" s="39" t="s">
        <v>458</v>
      </c>
      <c r="GL97">
        <v>655500.00000000023</v>
      </c>
      <c r="GM97" s="37">
        <f t="shared" si="14"/>
        <v>-13410.000000000815</v>
      </c>
      <c r="GN97">
        <v>748112</v>
      </c>
      <c r="GO97" s="37">
        <f t="shared" si="18"/>
        <v>-58973.059999999125</v>
      </c>
      <c r="GQ97">
        <v>655500.00000000012</v>
      </c>
      <c r="GR97" s="37">
        <f t="shared" si="15"/>
        <v>-13410.000000000698</v>
      </c>
    </row>
    <row r="98" spans="1:200" ht="15" x14ac:dyDescent="0.25">
      <c r="A98" s="62" t="s">
        <v>434</v>
      </c>
      <c r="B98" s="62" t="s">
        <v>459</v>
      </c>
      <c r="C98" s="73">
        <v>657385.56999999995</v>
      </c>
      <c r="D98" s="73">
        <v>0</v>
      </c>
      <c r="E98" s="73">
        <v>0</v>
      </c>
      <c r="F98" s="73">
        <v>0</v>
      </c>
      <c r="G98" s="73">
        <v>37723.399999999994</v>
      </c>
      <c r="H98" s="73">
        <v>0</v>
      </c>
      <c r="I98" s="73">
        <v>112408.3599999998</v>
      </c>
      <c r="J98" s="73">
        <v>0</v>
      </c>
      <c r="K98" s="73">
        <v>0</v>
      </c>
      <c r="L98" s="73">
        <v>14441.22</v>
      </c>
      <c r="M98" s="73">
        <v>0</v>
      </c>
      <c r="N98" s="73">
        <v>27925.38999999989</v>
      </c>
      <c r="O98" s="73">
        <v>0</v>
      </c>
      <c r="P98" s="73">
        <v>50502.749999999978</v>
      </c>
      <c r="Q98" s="73">
        <v>13768.089999999991</v>
      </c>
      <c r="R98" s="73">
        <v>0</v>
      </c>
      <c r="S98" s="73">
        <v>46298.36</v>
      </c>
      <c r="T98" s="73">
        <v>10656.729999999981</v>
      </c>
      <c r="U98" s="73">
        <v>49.6099999999999</v>
      </c>
      <c r="V98" s="73">
        <v>28759.229999999989</v>
      </c>
      <c r="W98" s="73">
        <v>35906.49</v>
      </c>
      <c r="X98" s="73">
        <v>12305</v>
      </c>
      <c r="Y98" s="73">
        <v>13893.21999999999</v>
      </c>
      <c r="Z98" s="73">
        <v>4028.4499999999898</v>
      </c>
      <c r="AA98" s="73">
        <v>5273.3999999999896</v>
      </c>
      <c r="AB98" s="73">
        <v>0</v>
      </c>
      <c r="AC98" s="73">
        <v>0</v>
      </c>
      <c r="AD98" s="73">
        <v>7153.3599999999897</v>
      </c>
      <c r="AE98" s="73">
        <v>3429.85</v>
      </c>
      <c r="AF98" s="73">
        <v>0</v>
      </c>
      <c r="AG98" s="73">
        <v>1944.88</v>
      </c>
      <c r="AH98" s="73">
        <v>0</v>
      </c>
      <c r="AI98" s="73">
        <v>603.61</v>
      </c>
      <c r="AJ98" s="73">
        <v>0</v>
      </c>
      <c r="AK98" s="73">
        <v>0</v>
      </c>
      <c r="AL98" s="73">
        <v>1347.5</v>
      </c>
      <c r="AM98" s="73">
        <v>1661.3</v>
      </c>
      <c r="AN98" s="73">
        <v>5687.35</v>
      </c>
      <c r="AO98" s="73">
        <v>10552.54</v>
      </c>
      <c r="AP98" s="73">
        <v>0</v>
      </c>
      <c r="AQ98" s="73">
        <v>0</v>
      </c>
      <c r="AR98" s="73">
        <v>0</v>
      </c>
      <c r="AS98" s="73">
        <v>11715.829999999991</v>
      </c>
      <c r="AT98" s="73">
        <v>-26669.148270864243</v>
      </c>
      <c r="AU98" s="73">
        <v>0</v>
      </c>
      <c r="AV98" s="73">
        <v>-133.75</v>
      </c>
      <c r="AW98" s="73">
        <v>0</v>
      </c>
      <c r="AX98" s="73">
        <v>-3776</v>
      </c>
      <c r="AY98" s="74">
        <v>-221560.02172913577</v>
      </c>
      <c r="AZ98" s="73">
        <v>0</v>
      </c>
      <c r="BA98" s="73">
        <v>0</v>
      </c>
      <c r="BB98" s="73">
        <v>0</v>
      </c>
      <c r="BC98" s="73">
        <v>0</v>
      </c>
      <c r="BD98" s="73">
        <v>0</v>
      </c>
      <c r="BE98" s="73">
        <v>0</v>
      </c>
      <c r="BF98" s="73">
        <v>-37962.57</v>
      </c>
      <c r="BG98" s="73">
        <v>0</v>
      </c>
      <c r="BH98" s="73">
        <v>0</v>
      </c>
      <c r="BI98" s="73">
        <v>0</v>
      </c>
      <c r="BJ98" s="73">
        <v>0</v>
      </c>
      <c r="BK98" s="59"/>
      <c r="BL98" s="59"/>
      <c r="BM98" s="59"/>
      <c r="BN98" s="59"/>
      <c r="BO98" s="59"/>
      <c r="BP98" s="59"/>
      <c r="BQ98" s="59"/>
      <c r="BR98" s="59"/>
      <c r="BS98" s="59"/>
      <c r="BT98" s="59"/>
      <c r="BU98" s="59"/>
      <c r="BV98" s="62"/>
      <c r="BW98" s="62"/>
      <c r="BX98" s="59"/>
      <c r="BY98" s="59"/>
      <c r="BZ98" s="59"/>
      <c r="CA98" s="59"/>
      <c r="CB98" s="59"/>
      <c r="CC98" s="59"/>
      <c r="CD98" s="59"/>
      <c r="CE98" s="59"/>
      <c r="CF98" s="73">
        <v>12305</v>
      </c>
      <c r="CG98" s="59"/>
      <c r="CH98" s="59"/>
      <c r="CI98" s="59"/>
      <c r="CJ98" s="59"/>
      <c r="CK98" s="59"/>
      <c r="CL98" s="59"/>
      <c r="CM98" s="59"/>
      <c r="CN98" s="59"/>
      <c r="CO98" s="59"/>
      <c r="CP98" s="75">
        <f t="shared" si="19"/>
        <v>813015</v>
      </c>
      <c r="CQ98" s="59"/>
      <c r="CR98" s="59"/>
      <c r="CS98" s="59"/>
      <c r="CT98" s="59"/>
      <c r="CU98" s="59"/>
      <c r="CV98" s="59"/>
      <c r="CW98" s="59"/>
      <c r="CX98" s="59"/>
      <c r="CY98" s="59"/>
      <c r="CZ98" s="59"/>
      <c r="DA98" s="59"/>
      <c r="DB98" s="59"/>
      <c r="DC98" s="59"/>
      <c r="DD98" s="59"/>
      <c r="DE98" s="59"/>
      <c r="DF98" s="59"/>
      <c r="DG98" s="59"/>
      <c r="DH98" s="59"/>
      <c r="DI98" s="59"/>
      <c r="DJ98" s="59"/>
      <c r="DK98" s="78">
        <v>676821</v>
      </c>
      <c r="DL98" s="78">
        <v>0</v>
      </c>
      <c r="DM98" s="78">
        <v>0</v>
      </c>
      <c r="DN98" s="78">
        <v>0</v>
      </c>
      <c r="DO98" s="78">
        <v>16933</v>
      </c>
      <c r="DP98" s="78">
        <v>0</v>
      </c>
      <c r="DQ98" s="78">
        <v>108476</v>
      </c>
      <c r="DR98" s="78">
        <v>0</v>
      </c>
      <c r="DS98" s="78">
        <v>0</v>
      </c>
      <c r="DT98" s="78">
        <v>15620</v>
      </c>
      <c r="DU98" s="78">
        <v>0</v>
      </c>
      <c r="DV98" s="78">
        <v>27435</v>
      </c>
      <c r="DW98" s="59">
        <v>0</v>
      </c>
      <c r="DX98" s="78">
        <v>5656</v>
      </c>
      <c r="DY98" s="78">
        <v>52740</v>
      </c>
      <c r="DZ98" s="78">
        <v>0</v>
      </c>
      <c r="EA98" s="78">
        <v>40673</v>
      </c>
      <c r="EB98" s="78">
        <v>9821</v>
      </c>
      <c r="EC98" s="78">
        <v>0</v>
      </c>
      <c r="ED98" s="78">
        <v>31060</v>
      </c>
      <c r="EE98" s="78">
        <v>39100</v>
      </c>
      <c r="EF98" s="78">
        <v>12305</v>
      </c>
      <c r="EG98" s="78">
        <v>12287</v>
      </c>
      <c r="EH98" s="78">
        <v>4620</v>
      </c>
      <c r="EI98" s="78">
        <v>0</v>
      </c>
      <c r="EJ98" s="78">
        <v>0</v>
      </c>
      <c r="EK98" s="78">
        <v>0</v>
      </c>
      <c r="EL98" s="78">
        <v>10000</v>
      </c>
      <c r="EM98" s="78">
        <v>110</v>
      </c>
      <c r="EN98" s="78">
        <v>0</v>
      </c>
      <c r="EO98" s="78">
        <v>2000</v>
      </c>
      <c r="EP98" s="105">
        <v>3286.5800000001909</v>
      </c>
      <c r="EQ98" s="78">
        <v>1950</v>
      </c>
      <c r="ER98" s="59">
        <v>0</v>
      </c>
      <c r="ES98" s="78">
        <v>0</v>
      </c>
      <c r="ET98" s="78">
        <v>2000</v>
      </c>
      <c r="EU98" s="78">
        <v>1750</v>
      </c>
      <c r="EV98" s="78">
        <v>2285</v>
      </c>
      <c r="EW98" s="78">
        <v>8400</v>
      </c>
      <c r="EX98" s="79">
        <v>0</v>
      </c>
      <c r="EY98" s="78">
        <v>0</v>
      </c>
      <c r="EZ98" s="78">
        <v>0</v>
      </c>
      <c r="FA98" s="78">
        <v>12067</v>
      </c>
      <c r="FB98" s="78">
        <v>-203054</v>
      </c>
      <c r="FC98" s="59">
        <v>0</v>
      </c>
      <c r="FD98" s="78">
        <v>0</v>
      </c>
      <c r="FE98" s="78">
        <v>0</v>
      </c>
      <c r="FF98" s="78">
        <v>-3326</v>
      </c>
      <c r="FG98" s="78">
        <v>0</v>
      </c>
      <c r="FH98" s="78">
        <v>0</v>
      </c>
      <c r="FI98" s="59">
        <v>0</v>
      </c>
      <c r="FJ98" s="78">
        <v>0</v>
      </c>
      <c r="FK98" s="59">
        <v>0</v>
      </c>
      <c r="FL98" s="59">
        <v>0</v>
      </c>
      <c r="FM98" s="78">
        <v>0</v>
      </c>
      <c r="FN98" s="59">
        <v>0</v>
      </c>
      <c r="FO98" s="78">
        <v>0</v>
      </c>
      <c r="FP98" s="78">
        <v>0</v>
      </c>
      <c r="FQ98" s="59">
        <v>0</v>
      </c>
      <c r="FR98" s="73">
        <v>-65695.580000000395</v>
      </c>
      <c r="FS98" s="73">
        <v>0</v>
      </c>
      <c r="FT98" s="73">
        <v>-65695.580000000395</v>
      </c>
      <c r="FU98" s="73">
        <v>0</v>
      </c>
      <c r="FV98" s="73">
        <f t="shared" si="16"/>
        <v>-27733.010000000002</v>
      </c>
      <c r="FW98" s="74">
        <v>0</v>
      </c>
      <c r="FX98" s="73">
        <v>-27733.010000000002</v>
      </c>
      <c r="FY98" s="73">
        <v>0</v>
      </c>
      <c r="FZ98" s="73">
        <v>0</v>
      </c>
      <c r="GA98" s="73">
        <v>0</v>
      </c>
      <c r="GB98" s="73">
        <v>0</v>
      </c>
      <c r="GC98" s="80">
        <v>825320</v>
      </c>
      <c r="GD98" s="37">
        <f t="shared" si="12"/>
        <v>0</v>
      </c>
      <c r="GF98" s="50">
        <f>SUM(C98:BJ98)</f>
        <v>825319.99999999977</v>
      </c>
      <c r="GG98" s="80">
        <v>825320</v>
      </c>
      <c r="GH98" s="37">
        <f t="shared" si="13"/>
        <v>891015.58000000007</v>
      </c>
      <c r="GI98" s="37">
        <f t="shared" si="17"/>
        <v>0</v>
      </c>
      <c r="GJ98" s="39" t="s">
        <v>434</v>
      </c>
      <c r="GK98" s="39" t="s">
        <v>459</v>
      </c>
      <c r="GL98">
        <v>734569.69</v>
      </c>
      <c r="GM98" s="37">
        <f t="shared" si="14"/>
        <v>90750.309999999823</v>
      </c>
      <c r="GN98">
        <v>760380</v>
      </c>
      <c r="GO98" s="37">
        <f t="shared" si="18"/>
        <v>130635.58000000007</v>
      </c>
      <c r="GQ98">
        <v>734569.69000000006</v>
      </c>
      <c r="GR98" s="37">
        <f t="shared" si="15"/>
        <v>90750.309999999707</v>
      </c>
    </row>
    <row r="99" spans="1:200" ht="15" x14ac:dyDescent="0.25">
      <c r="A99" s="62" t="s">
        <v>437</v>
      </c>
      <c r="B99" s="62" t="s">
        <v>460</v>
      </c>
      <c r="C99" s="73">
        <v>692162.66</v>
      </c>
      <c r="D99" s="73">
        <v>0</v>
      </c>
      <c r="E99" s="73">
        <v>0</v>
      </c>
      <c r="F99" s="73">
        <v>1.99</v>
      </c>
      <c r="G99" s="73">
        <v>17496.070000000014</v>
      </c>
      <c r="H99" s="73">
        <v>0</v>
      </c>
      <c r="I99" s="73">
        <v>183138.86</v>
      </c>
      <c r="J99" s="73">
        <v>0</v>
      </c>
      <c r="K99" s="73">
        <v>0</v>
      </c>
      <c r="L99" s="73">
        <v>5673.3399999999901</v>
      </c>
      <c r="M99" s="73">
        <v>0</v>
      </c>
      <c r="N99" s="73">
        <v>36638.639999999978</v>
      </c>
      <c r="O99" s="73">
        <v>0</v>
      </c>
      <c r="P99" s="73">
        <v>21814.18</v>
      </c>
      <c r="Q99" s="73">
        <v>28495.369999999901</v>
      </c>
      <c r="R99" s="73">
        <v>0</v>
      </c>
      <c r="S99" s="73">
        <v>20842.94999999999</v>
      </c>
      <c r="T99" s="73">
        <v>6178.6699999999992</v>
      </c>
      <c r="U99" s="73">
        <v>8796</v>
      </c>
      <c r="V99" s="73">
        <v>30182.68999999989</v>
      </c>
      <c r="W99" s="73">
        <v>34608.839999999902</v>
      </c>
      <c r="X99" s="73">
        <v>23882</v>
      </c>
      <c r="Y99" s="73">
        <v>7232.8499999999995</v>
      </c>
      <c r="Z99" s="73">
        <v>3308.9499999999898</v>
      </c>
      <c r="AA99" s="73">
        <v>0</v>
      </c>
      <c r="AB99" s="73">
        <v>276.55</v>
      </c>
      <c r="AC99" s="73">
        <v>0</v>
      </c>
      <c r="AD99" s="73">
        <v>28986.75</v>
      </c>
      <c r="AE99" s="73">
        <v>1814</v>
      </c>
      <c r="AF99" s="73">
        <v>0</v>
      </c>
      <c r="AG99" s="73">
        <v>1502.18</v>
      </c>
      <c r="AH99" s="73">
        <v>0</v>
      </c>
      <c r="AI99" s="73">
        <v>1593.38</v>
      </c>
      <c r="AJ99" s="73">
        <v>0</v>
      </c>
      <c r="AK99" s="73">
        <v>0</v>
      </c>
      <c r="AL99" s="73">
        <v>3482.17</v>
      </c>
      <c r="AM99" s="73">
        <v>1653</v>
      </c>
      <c r="AN99" s="73">
        <v>220775.5</v>
      </c>
      <c r="AO99" s="73">
        <v>14632.799999999899</v>
      </c>
      <c r="AP99" s="73">
        <v>0</v>
      </c>
      <c r="AQ99" s="73">
        <v>130</v>
      </c>
      <c r="AR99" s="73">
        <v>0</v>
      </c>
      <c r="AS99" s="73">
        <v>12414.29</v>
      </c>
      <c r="AT99" s="73">
        <v>-34745.135012515006</v>
      </c>
      <c r="AU99" s="73">
        <v>0</v>
      </c>
      <c r="AV99" s="73">
        <v>-6870</v>
      </c>
      <c r="AW99" s="73">
        <v>-5168.1999999999898</v>
      </c>
      <c r="AX99" s="73">
        <v>-6076.1499999999896</v>
      </c>
      <c r="AY99" s="74">
        <v>-155414.014987484</v>
      </c>
      <c r="AZ99" s="73">
        <v>0</v>
      </c>
      <c r="BA99" s="73">
        <v>0</v>
      </c>
      <c r="BB99" s="73">
        <v>0</v>
      </c>
      <c r="BC99" s="73">
        <v>0</v>
      </c>
      <c r="BD99" s="73">
        <v>0</v>
      </c>
      <c r="BE99" s="73">
        <v>0</v>
      </c>
      <c r="BF99" s="73">
        <v>-126061.179999999</v>
      </c>
      <c r="BG99" s="73">
        <v>0</v>
      </c>
      <c r="BH99" s="73">
        <v>0</v>
      </c>
      <c r="BI99" s="73">
        <v>0</v>
      </c>
      <c r="BJ99" s="73">
        <v>0</v>
      </c>
      <c r="BK99" s="59"/>
      <c r="BL99" s="59"/>
      <c r="BM99" s="59"/>
      <c r="BN99" s="59"/>
      <c r="BO99" s="59"/>
      <c r="BP99" s="59"/>
      <c r="BQ99" s="59"/>
      <c r="BR99" s="59"/>
      <c r="BS99" s="59"/>
      <c r="BT99" s="59"/>
      <c r="BU99" s="59"/>
      <c r="BV99" s="62"/>
      <c r="BW99" s="62"/>
      <c r="BX99" s="59"/>
      <c r="BY99" s="59"/>
      <c r="BZ99" s="59"/>
      <c r="CA99" s="59"/>
      <c r="CB99" s="59"/>
      <c r="CC99" s="59"/>
      <c r="CD99" s="59"/>
      <c r="CE99" s="59"/>
      <c r="CF99" s="73">
        <v>23882</v>
      </c>
      <c r="CG99" s="59"/>
      <c r="CH99" s="59"/>
      <c r="CI99" s="59"/>
      <c r="CJ99" s="59"/>
      <c r="CK99" s="59"/>
      <c r="CL99" s="59"/>
      <c r="CM99" s="59"/>
      <c r="CN99" s="59"/>
      <c r="CO99" s="59"/>
      <c r="CP99" s="75">
        <f t="shared" si="19"/>
        <v>1049498</v>
      </c>
      <c r="CQ99" s="59"/>
      <c r="CR99" s="59"/>
      <c r="CS99" s="59"/>
      <c r="CT99" s="59"/>
      <c r="CU99" s="59"/>
      <c r="CV99" s="59"/>
      <c r="CW99" s="59"/>
      <c r="CX99" s="59"/>
      <c r="CY99" s="59"/>
      <c r="CZ99" s="59"/>
      <c r="DA99" s="59"/>
      <c r="DB99" s="59"/>
      <c r="DC99" s="59"/>
      <c r="DD99" s="59"/>
      <c r="DE99" s="59"/>
      <c r="DF99" s="59"/>
      <c r="DG99" s="59"/>
      <c r="DH99" s="59"/>
      <c r="DI99" s="59"/>
      <c r="DJ99" s="59"/>
      <c r="DK99" s="78">
        <v>683608</v>
      </c>
      <c r="DL99" s="78">
        <v>0</v>
      </c>
      <c r="DM99" s="78">
        <v>0</v>
      </c>
      <c r="DN99" s="78">
        <v>0</v>
      </c>
      <c r="DO99" s="78">
        <v>20006</v>
      </c>
      <c r="DP99" s="78">
        <v>0</v>
      </c>
      <c r="DQ99" s="78">
        <v>191067</v>
      </c>
      <c r="DR99" s="78">
        <v>0</v>
      </c>
      <c r="DS99" s="78">
        <v>0</v>
      </c>
      <c r="DT99" s="78">
        <v>7648</v>
      </c>
      <c r="DU99" s="78">
        <v>0</v>
      </c>
      <c r="DV99" s="78">
        <v>29316</v>
      </c>
      <c r="DW99" s="59">
        <v>0</v>
      </c>
      <c r="DX99" s="78">
        <v>10532</v>
      </c>
      <c r="DY99" s="78">
        <v>22352</v>
      </c>
      <c r="DZ99" s="78">
        <v>6827</v>
      </c>
      <c r="EA99" s="78">
        <v>15591</v>
      </c>
      <c r="EB99" s="78">
        <v>5755</v>
      </c>
      <c r="EC99" s="78">
        <v>8798</v>
      </c>
      <c r="ED99" s="78">
        <v>30422</v>
      </c>
      <c r="EE99" s="78">
        <v>45820</v>
      </c>
      <c r="EF99" s="78">
        <v>23882</v>
      </c>
      <c r="EG99" s="78">
        <v>6864</v>
      </c>
      <c r="EH99" s="78">
        <v>4400</v>
      </c>
      <c r="EI99" s="78">
        <v>0</v>
      </c>
      <c r="EJ99" s="78">
        <v>0</v>
      </c>
      <c r="EK99" s="78">
        <v>0</v>
      </c>
      <c r="EL99" s="78">
        <v>20000</v>
      </c>
      <c r="EM99" s="78">
        <v>110</v>
      </c>
      <c r="EN99" s="78">
        <v>0</v>
      </c>
      <c r="EO99" s="78">
        <v>1500</v>
      </c>
      <c r="EP99" s="105">
        <v>-89260.677119998727</v>
      </c>
      <c r="EQ99" s="78">
        <v>1440</v>
      </c>
      <c r="ER99" s="59">
        <v>0</v>
      </c>
      <c r="ES99" s="78">
        <v>0</v>
      </c>
      <c r="ET99" s="78">
        <v>2500</v>
      </c>
      <c r="EU99" s="78">
        <v>1800</v>
      </c>
      <c r="EV99" s="78">
        <v>220200</v>
      </c>
      <c r="EW99" s="78">
        <v>3430</v>
      </c>
      <c r="EX99" s="79">
        <v>0</v>
      </c>
      <c r="EY99" s="78">
        <v>0</v>
      </c>
      <c r="EZ99" s="78">
        <v>0</v>
      </c>
      <c r="FA99" s="78">
        <v>12966</v>
      </c>
      <c r="FB99" s="78">
        <v>-147973</v>
      </c>
      <c r="FC99" s="59">
        <v>0</v>
      </c>
      <c r="FD99" s="78">
        <v>0</v>
      </c>
      <c r="FE99" s="78">
        <v>0</v>
      </c>
      <c r="FF99" s="78">
        <v>0</v>
      </c>
      <c r="FG99" s="78">
        <v>0</v>
      </c>
      <c r="FH99" s="78">
        <v>0</v>
      </c>
      <c r="FI99" s="59">
        <v>0</v>
      </c>
      <c r="FJ99" s="78">
        <v>0</v>
      </c>
      <c r="FK99" s="59">
        <v>0</v>
      </c>
      <c r="FL99" s="59">
        <v>0</v>
      </c>
      <c r="FM99" s="78">
        <v>0</v>
      </c>
      <c r="FN99" s="59">
        <v>0</v>
      </c>
      <c r="FO99" s="78">
        <v>0</v>
      </c>
      <c r="FP99" s="78">
        <v>0</v>
      </c>
      <c r="FQ99" s="59">
        <v>0</v>
      </c>
      <c r="FR99" s="73">
        <v>-66220.322879999992</v>
      </c>
      <c r="FS99" s="73">
        <v>0</v>
      </c>
      <c r="FT99" s="73">
        <v>-66220.322879999992</v>
      </c>
      <c r="FU99" s="73">
        <v>0</v>
      </c>
      <c r="FV99" s="73">
        <f t="shared" si="16"/>
        <v>59840.859999999986</v>
      </c>
      <c r="FW99" s="74">
        <v>0</v>
      </c>
      <c r="FX99" s="73">
        <v>59840.859999999986</v>
      </c>
      <c r="FY99" s="73">
        <v>0</v>
      </c>
      <c r="FZ99" s="73">
        <v>0</v>
      </c>
      <c r="GA99" s="73">
        <v>0</v>
      </c>
      <c r="GB99" s="73">
        <v>0</v>
      </c>
      <c r="GC99" s="80">
        <v>1073380</v>
      </c>
      <c r="GD99" s="37">
        <f t="shared" si="12"/>
        <v>0</v>
      </c>
      <c r="GF99" s="50">
        <f>SUM(C99:BJ99)</f>
        <v>1073380.0000000014</v>
      </c>
      <c r="GG99" s="80">
        <v>1073380</v>
      </c>
      <c r="GH99" s="37">
        <f t="shared" si="13"/>
        <v>1139600.3228800013</v>
      </c>
      <c r="GI99" s="37">
        <f t="shared" si="17"/>
        <v>0</v>
      </c>
      <c r="GJ99" s="39" t="s">
        <v>437</v>
      </c>
      <c r="GK99" s="39" t="s">
        <v>460</v>
      </c>
      <c r="GL99">
        <v>726014.66999999969</v>
      </c>
      <c r="GM99" s="37">
        <f t="shared" si="14"/>
        <v>347365.3300000017</v>
      </c>
      <c r="GN99">
        <v>744127</v>
      </c>
      <c r="GO99" s="37">
        <f t="shared" si="18"/>
        <v>395473.32288000127</v>
      </c>
      <c r="GQ99">
        <v>726014.66999999993</v>
      </c>
      <c r="GR99" s="37">
        <f t="shared" si="15"/>
        <v>347365.33000000147</v>
      </c>
    </row>
    <row r="100" spans="1:200" ht="15" x14ac:dyDescent="0.25">
      <c r="A100" s="62" t="s">
        <v>456</v>
      </c>
      <c r="B100" s="62" t="s">
        <v>461</v>
      </c>
      <c r="C100" s="73">
        <v>703622.32999999798</v>
      </c>
      <c r="D100" s="73">
        <v>0</v>
      </c>
      <c r="E100" s="73">
        <v>0</v>
      </c>
      <c r="F100" s="73">
        <v>0</v>
      </c>
      <c r="G100" s="73">
        <v>41004.04</v>
      </c>
      <c r="H100" s="73">
        <v>169677.66</v>
      </c>
      <c r="I100" s="73">
        <v>191784.02999999991</v>
      </c>
      <c r="J100" s="73">
        <v>0</v>
      </c>
      <c r="K100" s="73">
        <v>0</v>
      </c>
      <c r="L100" s="73">
        <v>10460.0799999999</v>
      </c>
      <c r="M100" s="73">
        <v>0</v>
      </c>
      <c r="N100" s="73">
        <v>50725.94999999999</v>
      </c>
      <c r="O100" s="73">
        <v>0</v>
      </c>
      <c r="P100" s="73">
        <v>3220.53</v>
      </c>
      <c r="Q100" s="73">
        <v>71401.049999999901</v>
      </c>
      <c r="R100" s="73">
        <v>0</v>
      </c>
      <c r="S100" s="73">
        <v>33348.809999999983</v>
      </c>
      <c r="T100" s="73">
        <v>5187.9699999999893</v>
      </c>
      <c r="U100" s="73">
        <v>4836</v>
      </c>
      <c r="V100" s="73">
        <v>48218.609999999979</v>
      </c>
      <c r="W100" s="73">
        <v>45447.68</v>
      </c>
      <c r="X100" s="73">
        <v>22068.75</v>
      </c>
      <c r="Y100" s="73">
        <v>6074.98</v>
      </c>
      <c r="Z100" s="73">
        <v>5157.97</v>
      </c>
      <c r="AA100" s="73">
        <v>0</v>
      </c>
      <c r="AB100" s="73">
        <v>0</v>
      </c>
      <c r="AC100" s="73">
        <v>282.11</v>
      </c>
      <c r="AD100" s="73">
        <v>9106.26</v>
      </c>
      <c r="AE100" s="73">
        <v>2122.8900000000003</v>
      </c>
      <c r="AF100" s="73">
        <v>0</v>
      </c>
      <c r="AG100" s="73">
        <v>1636.52</v>
      </c>
      <c r="AH100" s="73">
        <v>0</v>
      </c>
      <c r="AI100" s="73">
        <v>4250.6400000000003</v>
      </c>
      <c r="AJ100" s="73">
        <v>0</v>
      </c>
      <c r="AK100" s="73">
        <v>0</v>
      </c>
      <c r="AL100" s="73">
        <v>35693.33</v>
      </c>
      <c r="AM100" s="73">
        <v>1602.4</v>
      </c>
      <c r="AN100" s="73">
        <v>9274.8599999999897</v>
      </c>
      <c r="AO100" s="73">
        <v>8124.4099999999899</v>
      </c>
      <c r="AP100" s="73">
        <v>0</v>
      </c>
      <c r="AQ100" s="73">
        <v>0</v>
      </c>
      <c r="AR100" s="73">
        <v>0</v>
      </c>
      <c r="AS100" s="73">
        <v>11978.880000000001</v>
      </c>
      <c r="AT100" s="73">
        <v>-42783.34609181789</v>
      </c>
      <c r="AU100" s="73">
        <v>0</v>
      </c>
      <c r="AV100" s="73">
        <v>-11892</v>
      </c>
      <c r="AW100" s="73">
        <v>0</v>
      </c>
      <c r="AX100" s="73">
        <v>-22568.0799999999</v>
      </c>
      <c r="AY100" s="74">
        <v>-298129.47390818223</v>
      </c>
      <c r="AZ100" s="73">
        <v>0</v>
      </c>
      <c r="BA100" s="73">
        <v>0</v>
      </c>
      <c r="BB100" s="73">
        <v>0</v>
      </c>
      <c r="BC100" s="73">
        <v>0</v>
      </c>
      <c r="BD100" s="73">
        <v>0</v>
      </c>
      <c r="BE100" s="73">
        <v>0</v>
      </c>
      <c r="BF100" s="73">
        <v>-19446.9399999999</v>
      </c>
      <c r="BG100" s="73">
        <v>0</v>
      </c>
      <c r="BH100" s="73">
        <v>0</v>
      </c>
      <c r="BI100" s="73">
        <v>-7338.8999999999896</v>
      </c>
      <c r="BJ100" s="73">
        <v>0</v>
      </c>
      <c r="BK100" s="59"/>
      <c r="BL100" s="59"/>
      <c r="BM100" s="59"/>
      <c r="BN100" s="59"/>
      <c r="BO100" s="59"/>
      <c r="BP100" s="59"/>
      <c r="BQ100" s="59"/>
      <c r="BR100" s="59"/>
      <c r="BS100" s="59"/>
      <c r="BT100" s="59"/>
      <c r="BU100" s="59"/>
      <c r="BV100" s="62"/>
      <c r="BW100" s="62"/>
      <c r="BX100" s="59"/>
      <c r="BY100" s="59"/>
      <c r="BZ100" s="59"/>
      <c r="CA100" s="59"/>
      <c r="CB100" s="59"/>
      <c r="CC100" s="59"/>
      <c r="CD100" s="59"/>
      <c r="CE100" s="59"/>
      <c r="CF100" s="73">
        <v>22068.75</v>
      </c>
      <c r="CG100" s="59"/>
      <c r="CH100" s="59"/>
      <c r="CI100" s="59"/>
      <c r="CJ100" s="59"/>
      <c r="CK100" s="59"/>
      <c r="CL100" s="59"/>
      <c r="CM100" s="59"/>
      <c r="CN100" s="59"/>
      <c r="CO100" s="59"/>
      <c r="CP100" s="75">
        <f t="shared" si="19"/>
        <v>1072081.25</v>
      </c>
      <c r="CQ100" s="59">
        <v>0</v>
      </c>
      <c r="CR100" s="59">
        <v>0</v>
      </c>
      <c r="CS100" s="59">
        <v>0</v>
      </c>
      <c r="CT100" s="59">
        <v>0</v>
      </c>
      <c r="CU100" s="59">
        <v>0</v>
      </c>
      <c r="CV100" s="59">
        <v>0</v>
      </c>
      <c r="CW100" s="59">
        <v>0</v>
      </c>
      <c r="CX100" s="59">
        <v>0</v>
      </c>
      <c r="CY100" s="59">
        <v>0</v>
      </c>
      <c r="CZ100" s="59">
        <v>0</v>
      </c>
      <c r="DA100" s="59">
        <v>0</v>
      </c>
      <c r="DB100" s="59">
        <v>0</v>
      </c>
      <c r="DC100" s="59">
        <v>0</v>
      </c>
      <c r="DD100" s="59">
        <v>0</v>
      </c>
      <c r="DE100" s="59">
        <v>0</v>
      </c>
      <c r="DF100" s="59">
        <v>0</v>
      </c>
      <c r="DG100" s="59">
        <v>0</v>
      </c>
      <c r="DH100" s="59">
        <v>0</v>
      </c>
      <c r="DI100" s="59">
        <v>0</v>
      </c>
      <c r="DJ100" s="59">
        <v>0</v>
      </c>
      <c r="DK100" s="78">
        <v>742868</v>
      </c>
      <c r="DL100" s="78">
        <v>0</v>
      </c>
      <c r="DM100" s="78">
        <v>0</v>
      </c>
      <c r="DN100" s="78">
        <v>0</v>
      </c>
      <c r="DO100" s="78">
        <v>27863</v>
      </c>
      <c r="DP100" s="78">
        <v>166747</v>
      </c>
      <c r="DQ100" s="78">
        <v>170907</v>
      </c>
      <c r="DR100" s="78">
        <v>0</v>
      </c>
      <c r="DS100" s="78">
        <v>0</v>
      </c>
      <c r="DT100" s="78">
        <v>10498</v>
      </c>
      <c r="DU100" s="78">
        <v>0</v>
      </c>
      <c r="DV100" s="78">
        <v>56142</v>
      </c>
      <c r="DW100" s="59">
        <v>0</v>
      </c>
      <c r="DX100" s="78">
        <v>12312</v>
      </c>
      <c r="DY100" s="78">
        <v>14736</v>
      </c>
      <c r="DZ100" s="78">
        <v>0</v>
      </c>
      <c r="EA100" s="78">
        <v>33354</v>
      </c>
      <c r="EB100" s="78">
        <v>5549</v>
      </c>
      <c r="EC100" s="78">
        <v>5130</v>
      </c>
      <c r="ED100" s="78">
        <v>51927</v>
      </c>
      <c r="EE100" s="78">
        <v>44871</v>
      </c>
      <c r="EF100" s="78">
        <v>22068.75</v>
      </c>
      <c r="EG100" s="78">
        <v>30399</v>
      </c>
      <c r="EH100" s="78">
        <v>5670</v>
      </c>
      <c r="EI100" s="78">
        <v>0</v>
      </c>
      <c r="EJ100" s="78">
        <v>0</v>
      </c>
      <c r="EK100" s="78">
        <v>300</v>
      </c>
      <c r="EL100" s="78">
        <v>10000</v>
      </c>
      <c r="EM100" s="78">
        <v>110</v>
      </c>
      <c r="EN100" s="78">
        <v>0</v>
      </c>
      <c r="EO100" s="78">
        <v>2120</v>
      </c>
      <c r="EP100" s="105">
        <v>180.06999999703839</v>
      </c>
      <c r="EQ100" s="78">
        <v>4550</v>
      </c>
      <c r="ER100" s="59">
        <v>0</v>
      </c>
      <c r="ES100" s="78">
        <v>0</v>
      </c>
      <c r="ET100" s="78">
        <v>3000</v>
      </c>
      <c r="EU100" s="78">
        <v>1500</v>
      </c>
      <c r="EV100" s="78">
        <v>500</v>
      </c>
      <c r="EW100" s="78">
        <v>5000</v>
      </c>
      <c r="EX100" s="79">
        <v>0</v>
      </c>
      <c r="EY100" s="78">
        <v>0</v>
      </c>
      <c r="EZ100" s="78">
        <v>0</v>
      </c>
      <c r="FA100" s="78">
        <v>12596</v>
      </c>
      <c r="FB100" s="78">
        <v>-257701</v>
      </c>
      <c r="FC100" s="59">
        <v>0</v>
      </c>
      <c r="FD100" s="78">
        <v>-4000</v>
      </c>
      <c r="FE100" s="78">
        <v>0</v>
      </c>
      <c r="FF100" s="78">
        <v>0</v>
      </c>
      <c r="FG100" s="78">
        <v>0</v>
      </c>
      <c r="FH100" s="78">
        <v>0</v>
      </c>
      <c r="FI100" s="59">
        <v>0</v>
      </c>
      <c r="FJ100" s="78">
        <v>0</v>
      </c>
      <c r="FK100" s="59">
        <v>0</v>
      </c>
      <c r="FL100" s="59">
        <v>0</v>
      </c>
      <c r="FM100" s="78">
        <v>0</v>
      </c>
      <c r="FN100" s="59">
        <v>0</v>
      </c>
      <c r="FO100" s="78">
        <v>0</v>
      </c>
      <c r="FP100" s="78">
        <v>-2800</v>
      </c>
      <c r="FQ100" s="59">
        <v>0</v>
      </c>
      <c r="FR100" s="73">
        <v>-82246.819999999585</v>
      </c>
      <c r="FS100" s="73">
        <v>0</v>
      </c>
      <c r="FT100" s="73">
        <v>-82246.819999999585</v>
      </c>
      <c r="FU100" s="73">
        <v>0</v>
      </c>
      <c r="FV100" s="73">
        <f t="shared" si="16"/>
        <v>-62799.880000000005</v>
      </c>
      <c r="FW100" s="74">
        <v>0</v>
      </c>
      <c r="FX100" s="73">
        <v>-62799.880000000005</v>
      </c>
      <c r="FY100" s="73">
        <v>0</v>
      </c>
      <c r="FZ100" s="73">
        <v>0</v>
      </c>
      <c r="GA100" s="73">
        <v>0</v>
      </c>
      <c r="GB100" s="73">
        <v>0</v>
      </c>
      <c r="GC100" s="80">
        <v>1094150</v>
      </c>
      <c r="GD100" s="37">
        <f t="shared" si="12"/>
        <v>0</v>
      </c>
      <c r="GE100">
        <v>0</v>
      </c>
      <c r="GF100" s="50">
        <f t="shared" ref="GF100:GF105" si="20">SUM(C100:BJ100)</f>
        <v>1094149.9999999974</v>
      </c>
      <c r="GG100" s="80">
        <v>1094150</v>
      </c>
      <c r="GH100" s="37">
        <f t="shared" si="13"/>
        <v>1176396.819999997</v>
      </c>
      <c r="GI100" s="37">
        <f t="shared" si="17"/>
        <v>0</v>
      </c>
      <c r="GJ100" s="39" t="s">
        <v>456</v>
      </c>
      <c r="GK100" s="39" t="s">
        <v>461</v>
      </c>
      <c r="GL100">
        <v>1033139.9999999998</v>
      </c>
      <c r="GM100" s="37">
        <f t="shared" si="14"/>
        <v>61009.999999997672</v>
      </c>
      <c r="GN100">
        <v>1082399</v>
      </c>
      <c r="GO100" s="37">
        <f t="shared" si="18"/>
        <v>93997.819999997038</v>
      </c>
      <c r="GQ100">
        <v>1033139.9999999999</v>
      </c>
      <c r="GR100" s="37">
        <f t="shared" si="15"/>
        <v>61009.999999997555</v>
      </c>
    </row>
    <row r="101" spans="1:200" ht="15" x14ac:dyDescent="0.25">
      <c r="A101" s="62" t="s">
        <v>457</v>
      </c>
      <c r="B101" s="62" t="s">
        <v>462</v>
      </c>
      <c r="C101" s="73">
        <v>580350.15999999992</v>
      </c>
      <c r="D101" s="73">
        <v>0</v>
      </c>
      <c r="E101" s="73">
        <v>0</v>
      </c>
      <c r="F101" s="73">
        <v>0</v>
      </c>
      <c r="G101" s="73">
        <v>20091.429999999902</v>
      </c>
      <c r="H101" s="73">
        <v>0</v>
      </c>
      <c r="I101" s="73">
        <v>110374.68</v>
      </c>
      <c r="J101" s="73">
        <v>0</v>
      </c>
      <c r="K101" s="73">
        <v>0</v>
      </c>
      <c r="L101" s="73">
        <v>10384.94999999999</v>
      </c>
      <c r="M101" s="73">
        <v>0</v>
      </c>
      <c r="N101" s="73">
        <v>36833.979999999981</v>
      </c>
      <c r="O101" s="73">
        <v>0</v>
      </c>
      <c r="P101" s="73">
        <v>66574.16</v>
      </c>
      <c r="Q101" s="73">
        <v>84207.109999999884</v>
      </c>
      <c r="R101" s="73">
        <v>0</v>
      </c>
      <c r="S101" s="73">
        <v>25701.539999999994</v>
      </c>
      <c r="T101" s="73">
        <v>9597.0199999999913</v>
      </c>
      <c r="U101" s="73">
        <v>510</v>
      </c>
      <c r="V101" s="73">
        <v>27529.12999999999</v>
      </c>
      <c r="W101" s="73">
        <v>28097.779999999992</v>
      </c>
      <c r="X101" s="73">
        <v>20062.5</v>
      </c>
      <c r="Y101" s="73">
        <v>15839.75</v>
      </c>
      <c r="Z101" s="73">
        <v>2204.2199999999898</v>
      </c>
      <c r="AA101" s="73">
        <v>557.63</v>
      </c>
      <c r="AB101" s="73">
        <v>0</v>
      </c>
      <c r="AC101" s="73">
        <v>256.71000000000004</v>
      </c>
      <c r="AD101" s="73">
        <v>9327.5799999999908</v>
      </c>
      <c r="AE101" s="73">
        <v>4629.75</v>
      </c>
      <c r="AF101" s="73">
        <v>0</v>
      </c>
      <c r="AG101" s="73">
        <v>1323.18</v>
      </c>
      <c r="AH101" s="73">
        <v>0</v>
      </c>
      <c r="AI101" s="73">
        <v>4349.5599999999904</v>
      </c>
      <c r="AJ101" s="73">
        <v>0</v>
      </c>
      <c r="AK101" s="73">
        <v>0</v>
      </c>
      <c r="AL101" s="73">
        <v>870</v>
      </c>
      <c r="AM101" s="73">
        <v>812.59</v>
      </c>
      <c r="AN101" s="73">
        <v>4036.5</v>
      </c>
      <c r="AO101" s="73">
        <v>4264.5200000000004</v>
      </c>
      <c r="AP101" s="73">
        <v>0</v>
      </c>
      <c r="AQ101" s="73">
        <v>65</v>
      </c>
      <c r="AR101" s="73">
        <v>0</v>
      </c>
      <c r="AS101" s="73">
        <v>12355.89</v>
      </c>
      <c r="AT101" s="73">
        <v>-17849.171720645565</v>
      </c>
      <c r="AU101" s="73">
        <v>0</v>
      </c>
      <c r="AV101" s="73">
        <v>-4286.68</v>
      </c>
      <c r="AW101" s="73">
        <v>0</v>
      </c>
      <c r="AX101" s="73">
        <v>-1290</v>
      </c>
      <c r="AY101" s="74">
        <v>-244373.5382793544</v>
      </c>
      <c r="AZ101" s="73">
        <v>0</v>
      </c>
      <c r="BA101" s="73">
        <v>0</v>
      </c>
      <c r="BB101" s="73">
        <v>-3125</v>
      </c>
      <c r="BC101" s="73">
        <v>0</v>
      </c>
      <c r="BD101" s="73">
        <v>0</v>
      </c>
      <c r="BE101" s="73">
        <v>0</v>
      </c>
      <c r="BF101" s="73">
        <v>-1272.93</v>
      </c>
      <c r="BG101" s="73">
        <v>0</v>
      </c>
      <c r="BH101" s="73">
        <v>0</v>
      </c>
      <c r="BI101" s="73">
        <v>0</v>
      </c>
      <c r="BJ101" s="73">
        <v>0</v>
      </c>
      <c r="BK101" s="59"/>
      <c r="BL101" s="59"/>
      <c r="BM101" s="59"/>
      <c r="BN101" s="59"/>
      <c r="BO101" s="59"/>
      <c r="BP101" s="59"/>
      <c r="BQ101" s="59"/>
      <c r="BR101" s="59"/>
      <c r="BS101" s="59"/>
      <c r="BT101" s="59"/>
      <c r="BU101" s="59"/>
      <c r="BV101" s="62"/>
      <c r="BW101" s="62"/>
      <c r="BX101" s="59"/>
      <c r="BY101" s="59"/>
      <c r="BZ101" s="59"/>
      <c r="CA101" s="59"/>
      <c r="CB101" s="59"/>
      <c r="CC101" s="59"/>
      <c r="CD101" s="59"/>
      <c r="CE101" s="59"/>
      <c r="CF101" s="73">
        <v>20062.5</v>
      </c>
      <c r="CG101" s="59"/>
      <c r="CH101" s="59"/>
      <c r="CI101" s="59"/>
      <c r="CJ101" s="59"/>
      <c r="CK101" s="59"/>
      <c r="CL101" s="59"/>
      <c r="CM101" s="59"/>
      <c r="CN101" s="59"/>
      <c r="CO101" s="59"/>
      <c r="CP101" s="75">
        <f t="shared" si="19"/>
        <v>788947.5</v>
      </c>
      <c r="CQ101" s="59">
        <v>0</v>
      </c>
      <c r="CR101" s="59">
        <v>0</v>
      </c>
      <c r="CS101" s="59">
        <v>0</v>
      </c>
      <c r="CT101" s="59">
        <v>0</v>
      </c>
      <c r="CU101" s="59">
        <v>0</v>
      </c>
      <c r="CV101" s="59">
        <v>0</v>
      </c>
      <c r="CW101" s="59">
        <v>0</v>
      </c>
      <c r="CX101" s="59">
        <v>0</v>
      </c>
      <c r="CY101" s="59">
        <v>0</v>
      </c>
      <c r="CZ101" s="59">
        <v>0</v>
      </c>
      <c r="DA101" s="59">
        <v>0</v>
      </c>
      <c r="DB101" s="59">
        <v>0</v>
      </c>
      <c r="DC101" s="59">
        <v>0</v>
      </c>
      <c r="DD101" s="59">
        <v>0</v>
      </c>
      <c r="DE101" s="59">
        <v>0</v>
      </c>
      <c r="DF101" s="59">
        <v>0</v>
      </c>
      <c r="DG101" s="59">
        <v>0</v>
      </c>
      <c r="DH101" s="59">
        <v>0</v>
      </c>
      <c r="DI101" s="59">
        <v>0</v>
      </c>
      <c r="DJ101" s="59">
        <v>0</v>
      </c>
      <c r="DK101" s="78">
        <v>579412</v>
      </c>
      <c r="DL101" s="78">
        <v>0</v>
      </c>
      <c r="DM101" s="78">
        <v>0</v>
      </c>
      <c r="DN101" s="78">
        <v>0</v>
      </c>
      <c r="DO101" s="78">
        <v>18354</v>
      </c>
      <c r="DP101" s="78">
        <v>0</v>
      </c>
      <c r="DQ101" s="78">
        <v>110413</v>
      </c>
      <c r="DR101" s="78">
        <v>0</v>
      </c>
      <c r="DS101" s="78">
        <v>0</v>
      </c>
      <c r="DT101" s="78">
        <v>10251</v>
      </c>
      <c r="DU101" s="78">
        <v>0</v>
      </c>
      <c r="DV101" s="78">
        <v>36324</v>
      </c>
      <c r="DW101" s="59">
        <v>0</v>
      </c>
      <c r="DX101" s="78">
        <v>67360</v>
      </c>
      <c r="DY101" s="78">
        <v>115488</v>
      </c>
      <c r="DZ101" s="78">
        <v>0</v>
      </c>
      <c r="EA101" s="78">
        <v>23986</v>
      </c>
      <c r="EB101" s="78">
        <v>9415</v>
      </c>
      <c r="EC101" s="78">
        <v>515</v>
      </c>
      <c r="ED101" s="78">
        <v>28342</v>
      </c>
      <c r="EE101" s="78">
        <v>33652</v>
      </c>
      <c r="EF101" s="78">
        <v>20062.5</v>
      </c>
      <c r="EG101" s="78">
        <v>10184</v>
      </c>
      <c r="EH101" s="78">
        <v>2680</v>
      </c>
      <c r="EI101" s="78">
        <v>0</v>
      </c>
      <c r="EJ101" s="78">
        <v>0</v>
      </c>
      <c r="EK101" s="78">
        <v>500</v>
      </c>
      <c r="EL101" s="78">
        <v>15000</v>
      </c>
      <c r="EM101" s="78">
        <v>3670</v>
      </c>
      <c r="EN101" s="78">
        <v>0</v>
      </c>
      <c r="EO101" s="78">
        <v>1020</v>
      </c>
      <c r="EP101" s="105">
        <v>1155.6250000010477</v>
      </c>
      <c r="EQ101" s="78">
        <v>5887</v>
      </c>
      <c r="ER101" s="59">
        <v>0</v>
      </c>
      <c r="ES101" s="78">
        <v>0</v>
      </c>
      <c r="ET101" s="78">
        <v>2800</v>
      </c>
      <c r="EU101" s="78">
        <v>900</v>
      </c>
      <c r="EV101" s="78">
        <v>4171</v>
      </c>
      <c r="EW101" s="78">
        <v>5750</v>
      </c>
      <c r="EX101" s="79">
        <v>0</v>
      </c>
      <c r="EY101" s="78">
        <v>0</v>
      </c>
      <c r="EZ101" s="78">
        <v>0</v>
      </c>
      <c r="FA101" s="78">
        <v>13151</v>
      </c>
      <c r="FB101" s="78">
        <v>-213207</v>
      </c>
      <c r="FC101" s="59">
        <v>0</v>
      </c>
      <c r="FD101" s="78">
        <v>-1132</v>
      </c>
      <c r="FE101" s="78">
        <v>0</v>
      </c>
      <c r="FF101" s="78">
        <v>0</v>
      </c>
      <c r="FG101" s="78">
        <v>0</v>
      </c>
      <c r="FH101" s="78">
        <v>0</v>
      </c>
      <c r="FI101" s="59">
        <v>0</v>
      </c>
      <c r="FJ101" s="78">
        <v>0</v>
      </c>
      <c r="FK101" s="59">
        <v>0</v>
      </c>
      <c r="FL101" s="59">
        <v>0</v>
      </c>
      <c r="FM101" s="78">
        <v>0</v>
      </c>
      <c r="FN101" s="59">
        <v>0</v>
      </c>
      <c r="FO101" s="78">
        <v>0</v>
      </c>
      <c r="FP101" s="78">
        <v>0</v>
      </c>
      <c r="FQ101" s="59">
        <v>0</v>
      </c>
      <c r="FR101" s="73">
        <v>-97094.125000001426</v>
      </c>
      <c r="FS101" s="73">
        <v>0</v>
      </c>
      <c r="FT101" s="73">
        <v>-97094.125000001426</v>
      </c>
      <c r="FU101" s="73">
        <v>0</v>
      </c>
      <c r="FV101" s="73">
        <f t="shared" si="16"/>
        <v>-95821.200000000012</v>
      </c>
      <c r="FW101" s="74">
        <v>0</v>
      </c>
      <c r="FX101" s="73">
        <v>-95821.200000000012</v>
      </c>
      <c r="FY101" s="73">
        <v>0</v>
      </c>
      <c r="FZ101" s="73">
        <v>0</v>
      </c>
      <c r="GA101" s="73">
        <v>0</v>
      </c>
      <c r="GB101" s="73">
        <v>0</v>
      </c>
      <c r="GC101" s="80">
        <v>809010</v>
      </c>
      <c r="GD101" s="37">
        <f t="shared" si="12"/>
        <v>0</v>
      </c>
      <c r="GE101">
        <v>0</v>
      </c>
      <c r="GF101" s="50">
        <f t="shared" si="20"/>
        <v>809009.99999999965</v>
      </c>
      <c r="GG101" s="80">
        <v>809010</v>
      </c>
      <c r="GH101" s="37">
        <f t="shared" si="13"/>
        <v>906104.12500000093</v>
      </c>
      <c r="GI101" s="37">
        <f t="shared" si="17"/>
        <v>0</v>
      </c>
      <c r="GJ101" s="39" t="s">
        <v>457</v>
      </c>
      <c r="GK101" s="39" t="s">
        <v>462</v>
      </c>
      <c r="GL101">
        <v>840141.13000000035</v>
      </c>
      <c r="GM101" s="37">
        <f t="shared" si="14"/>
        <v>-31131.130000000703</v>
      </c>
      <c r="GN101">
        <v>810140</v>
      </c>
      <c r="GO101" s="37">
        <f t="shared" si="18"/>
        <v>95964.125000000931</v>
      </c>
      <c r="GQ101">
        <v>840141.13000000024</v>
      </c>
      <c r="GR101" s="37">
        <f t="shared" si="15"/>
        <v>-31131.130000000587</v>
      </c>
    </row>
    <row r="102" spans="1:200" ht="15" x14ac:dyDescent="0.25">
      <c r="A102" s="60" t="s">
        <v>398</v>
      </c>
      <c r="B102" s="60" t="s">
        <v>137</v>
      </c>
      <c r="C102" s="73">
        <v>4263030.75</v>
      </c>
      <c r="D102" s="73">
        <v>85684.209999999905</v>
      </c>
      <c r="E102" s="73">
        <v>0</v>
      </c>
      <c r="F102" s="73">
        <v>0</v>
      </c>
      <c r="G102" s="73">
        <v>136397.06999999977</v>
      </c>
      <c r="H102" s="73">
        <v>0</v>
      </c>
      <c r="I102" s="73">
        <v>305691.98999999888</v>
      </c>
      <c r="J102" s="73">
        <v>0</v>
      </c>
      <c r="K102" s="73">
        <v>161885.42999999892</v>
      </c>
      <c r="L102" s="73">
        <v>13387.820000000002</v>
      </c>
      <c r="M102" s="73">
        <v>47437.329999999987</v>
      </c>
      <c r="N102" s="73">
        <v>356743.3499999998</v>
      </c>
      <c r="O102" s="73">
        <v>0</v>
      </c>
      <c r="P102" s="73">
        <v>59668.599999999904</v>
      </c>
      <c r="Q102" s="73">
        <v>115544.65</v>
      </c>
      <c r="R102" s="73">
        <v>0</v>
      </c>
      <c r="S102" s="73">
        <v>94150.879999999888</v>
      </c>
      <c r="T102" s="73">
        <v>0</v>
      </c>
      <c r="U102" s="73">
        <v>13270</v>
      </c>
      <c r="V102" s="73">
        <v>167754.12999999989</v>
      </c>
      <c r="W102" s="73">
        <v>145161.7499999998</v>
      </c>
      <c r="X102" s="73">
        <v>0</v>
      </c>
      <c r="Y102" s="73">
        <v>220879.7</v>
      </c>
      <c r="Z102" s="73">
        <v>8447.0599999999904</v>
      </c>
      <c r="AA102" s="73">
        <v>6601.18</v>
      </c>
      <c r="AB102" s="73">
        <v>1046.26</v>
      </c>
      <c r="AC102" s="73">
        <v>8625.41</v>
      </c>
      <c r="AD102" s="73">
        <v>78598.66</v>
      </c>
      <c r="AE102" s="73">
        <v>34101.1599999998</v>
      </c>
      <c r="AF102" s="73">
        <v>870.25</v>
      </c>
      <c r="AG102" s="73">
        <v>0</v>
      </c>
      <c r="AH102" s="73">
        <v>0</v>
      </c>
      <c r="AI102" s="73">
        <v>58549.409999999902</v>
      </c>
      <c r="AJ102" s="73">
        <v>0</v>
      </c>
      <c r="AK102" s="73">
        <v>100834.22</v>
      </c>
      <c r="AL102" s="73">
        <v>11809.969999999899</v>
      </c>
      <c r="AM102" s="73">
        <v>4489.26</v>
      </c>
      <c r="AN102" s="73">
        <v>18709.2599999999</v>
      </c>
      <c r="AO102" s="73">
        <v>11706.98</v>
      </c>
      <c r="AP102" s="73">
        <v>0</v>
      </c>
      <c r="AQ102" s="73">
        <v>9739.5400000000009</v>
      </c>
      <c r="AR102" s="73">
        <v>57010</v>
      </c>
      <c r="AS102" s="73">
        <v>27986.63</v>
      </c>
      <c r="AT102" s="73">
        <v>-113818.69930274051</v>
      </c>
      <c r="AU102" s="73">
        <v>0</v>
      </c>
      <c r="AV102" s="73">
        <v>-66890.8</v>
      </c>
      <c r="AW102" s="73">
        <v>0</v>
      </c>
      <c r="AX102" s="73">
        <v>-188658.97999999899</v>
      </c>
      <c r="AY102" s="74">
        <v>-584230.17069725948</v>
      </c>
      <c r="AZ102" s="73">
        <v>-387.19999999999902</v>
      </c>
      <c r="BA102" s="73">
        <v>0</v>
      </c>
      <c r="BB102" s="73">
        <v>-6217.4500000000007</v>
      </c>
      <c r="BC102" s="73">
        <v>0</v>
      </c>
      <c r="BD102" s="73">
        <v>0</v>
      </c>
      <c r="BE102" s="73">
        <v>0</v>
      </c>
      <c r="BF102" s="73">
        <v>-362205.56</v>
      </c>
      <c r="BG102" s="73">
        <v>0</v>
      </c>
      <c r="BH102" s="73">
        <v>0</v>
      </c>
      <c r="BI102" s="73">
        <v>-24.05</v>
      </c>
      <c r="BJ102" s="73">
        <v>0</v>
      </c>
      <c r="BK102" s="59"/>
      <c r="BL102" s="59"/>
      <c r="BM102" s="59"/>
      <c r="BN102" s="59"/>
      <c r="BO102" s="59"/>
      <c r="BP102" s="59"/>
      <c r="BQ102" s="59"/>
      <c r="BR102" s="59"/>
      <c r="BS102" s="59"/>
      <c r="BT102" s="59"/>
      <c r="BU102" s="59"/>
      <c r="BV102" s="60"/>
      <c r="BW102" s="60"/>
      <c r="BX102" s="59"/>
      <c r="BY102" s="59"/>
      <c r="BZ102" s="59"/>
      <c r="CA102" s="59"/>
      <c r="CB102" s="59"/>
      <c r="CC102" s="59"/>
      <c r="CD102" s="59"/>
      <c r="CE102" s="59"/>
      <c r="CF102" s="73">
        <v>0</v>
      </c>
      <c r="CG102" s="59"/>
      <c r="CH102" s="59"/>
      <c r="CI102" s="59"/>
      <c r="CJ102" s="59"/>
      <c r="CK102" s="59"/>
      <c r="CL102" s="59"/>
      <c r="CM102" s="59"/>
      <c r="CN102" s="59"/>
      <c r="CO102" s="59"/>
      <c r="CP102" s="75">
        <f>+GC102-BZ128-CF102</f>
        <v>5303380</v>
      </c>
      <c r="CQ102" s="59"/>
      <c r="CR102" s="59"/>
      <c r="CS102" s="59"/>
      <c r="CT102" s="59"/>
      <c r="CU102" s="59"/>
      <c r="CV102" s="59"/>
      <c r="CW102" s="59"/>
      <c r="CX102" s="59"/>
      <c r="CY102" s="59"/>
      <c r="CZ102" s="59"/>
      <c r="DA102" s="59"/>
      <c r="DB102" s="59"/>
      <c r="DC102" s="59"/>
      <c r="DD102" s="59"/>
      <c r="DE102" s="59"/>
      <c r="DF102" s="59"/>
      <c r="DG102" s="59"/>
      <c r="DH102" s="59"/>
      <c r="DI102" s="59"/>
      <c r="DJ102" s="59"/>
      <c r="DK102" s="78">
        <v>4495699.9283542447</v>
      </c>
      <c r="DL102" s="78">
        <v>85690.167140000005</v>
      </c>
      <c r="DM102" s="78">
        <v>0</v>
      </c>
      <c r="DN102" s="78">
        <v>0</v>
      </c>
      <c r="DO102" s="78">
        <v>36059</v>
      </c>
      <c r="DP102" s="78">
        <v>8000</v>
      </c>
      <c r="DQ102" s="78">
        <v>306203.04593094112</v>
      </c>
      <c r="DR102" s="78">
        <v>0</v>
      </c>
      <c r="DS102" s="78">
        <v>171194.14319180069</v>
      </c>
      <c r="DT102" s="78">
        <v>14728.2</v>
      </c>
      <c r="DU102" s="78">
        <v>51245.737057628525</v>
      </c>
      <c r="DV102" s="78">
        <v>354364.06193733372</v>
      </c>
      <c r="DW102" s="59">
        <v>0</v>
      </c>
      <c r="DX102" s="78">
        <v>56469.67</v>
      </c>
      <c r="DY102" s="78">
        <v>59005.579534775105</v>
      </c>
      <c r="DZ102" s="78">
        <v>0</v>
      </c>
      <c r="EA102" s="78">
        <v>92097.67969862702</v>
      </c>
      <c r="EB102" s="78">
        <v>0</v>
      </c>
      <c r="EC102" s="78">
        <v>17211</v>
      </c>
      <c r="ED102" s="78">
        <v>181550.70510628115</v>
      </c>
      <c r="EE102" s="78">
        <v>182231</v>
      </c>
      <c r="EF102" s="78">
        <v>0</v>
      </c>
      <c r="EG102" s="78">
        <v>62623</v>
      </c>
      <c r="EH102" s="78">
        <v>8400</v>
      </c>
      <c r="EI102" s="78">
        <v>0</v>
      </c>
      <c r="EJ102" s="78">
        <v>606.96</v>
      </c>
      <c r="EK102" s="78">
        <v>5536.08</v>
      </c>
      <c r="EL102" s="78">
        <v>90000</v>
      </c>
      <c r="EM102" s="78">
        <v>45152</v>
      </c>
      <c r="EN102" s="78">
        <v>1622.25</v>
      </c>
      <c r="EO102" s="78">
        <v>0</v>
      </c>
      <c r="EP102" s="105">
        <v>-686557.89986282121</v>
      </c>
      <c r="EQ102" s="78">
        <v>46620.726699999999</v>
      </c>
      <c r="ER102" s="59">
        <v>0</v>
      </c>
      <c r="ES102" s="78">
        <v>135000</v>
      </c>
      <c r="ET102" s="78">
        <v>14700</v>
      </c>
      <c r="EU102" s="78">
        <v>4400</v>
      </c>
      <c r="EV102" s="78">
        <v>18353</v>
      </c>
      <c r="EW102" s="78">
        <v>15099</v>
      </c>
      <c r="EX102" s="79">
        <v>0</v>
      </c>
      <c r="EY102" s="78">
        <v>0</v>
      </c>
      <c r="EZ102" s="78">
        <v>57010</v>
      </c>
      <c r="FA102" s="78">
        <v>26893.855211200007</v>
      </c>
      <c r="FB102" s="78">
        <v>-578942</v>
      </c>
      <c r="FC102" s="59">
        <v>0</v>
      </c>
      <c r="FD102" s="78">
        <v>-32800</v>
      </c>
      <c r="FE102" s="78">
        <v>-1000</v>
      </c>
      <c r="FF102" s="78">
        <v>-82518</v>
      </c>
      <c r="FG102" s="78">
        <v>0</v>
      </c>
      <c r="FH102" s="78">
        <v>0</v>
      </c>
      <c r="FI102" s="59">
        <v>0</v>
      </c>
      <c r="FJ102" s="78">
        <v>-7000</v>
      </c>
      <c r="FK102" s="59">
        <v>0</v>
      </c>
      <c r="FL102" s="59">
        <v>0</v>
      </c>
      <c r="FM102" s="78">
        <v>0</v>
      </c>
      <c r="FN102" s="59">
        <v>0</v>
      </c>
      <c r="FO102" s="78">
        <v>0</v>
      </c>
      <c r="FP102" s="78">
        <v>-100</v>
      </c>
      <c r="FQ102" s="59">
        <v>0</v>
      </c>
      <c r="FR102" s="73">
        <v>48531.10999998881</v>
      </c>
      <c r="FS102" s="73">
        <v>0</v>
      </c>
      <c r="FT102" s="73">
        <v>48531.10999998881</v>
      </c>
      <c r="FU102" s="73">
        <v>0</v>
      </c>
      <c r="FV102" s="73">
        <f t="shared" si="16"/>
        <v>410736.66999999993</v>
      </c>
      <c r="FW102" s="74">
        <v>0</v>
      </c>
      <c r="FX102" s="73">
        <v>410736.66999999993</v>
      </c>
      <c r="FY102" s="73">
        <v>0</v>
      </c>
      <c r="FZ102" s="73">
        <v>0</v>
      </c>
      <c r="GA102" s="73">
        <v>0</v>
      </c>
      <c r="GB102" s="73">
        <v>0</v>
      </c>
      <c r="GC102" s="80">
        <v>5303380</v>
      </c>
      <c r="GD102" s="37">
        <f t="shared" si="12"/>
        <v>0</v>
      </c>
      <c r="GF102" s="50">
        <f t="shared" si="20"/>
        <v>5303379.9999999981</v>
      </c>
      <c r="GG102" s="80">
        <v>5303380</v>
      </c>
      <c r="GH102" s="37">
        <f t="shared" si="13"/>
        <v>5254848.8900000099</v>
      </c>
      <c r="GI102" s="37">
        <f t="shared" si="17"/>
        <v>0</v>
      </c>
      <c r="GJ102" s="40" t="s">
        <v>398</v>
      </c>
      <c r="GK102" s="40" t="s">
        <v>137</v>
      </c>
      <c r="GL102">
        <v>4652380</v>
      </c>
      <c r="GM102" s="37">
        <f t="shared" si="14"/>
        <v>650999.99999999814</v>
      </c>
      <c r="GN102">
        <v>4834800</v>
      </c>
      <c r="GO102" s="37">
        <f t="shared" si="18"/>
        <v>420048.89000000991</v>
      </c>
      <c r="GQ102">
        <v>4652379.9999999991</v>
      </c>
      <c r="GR102" s="37">
        <f t="shared" si="15"/>
        <v>650999.99999999907</v>
      </c>
    </row>
    <row r="103" spans="1:200" ht="15" x14ac:dyDescent="0.25">
      <c r="A103" s="60" t="s">
        <v>399</v>
      </c>
      <c r="B103" s="60" t="s">
        <v>138</v>
      </c>
      <c r="C103" s="73">
        <v>3259256.1899999981</v>
      </c>
      <c r="D103" s="73">
        <v>0</v>
      </c>
      <c r="E103" s="73">
        <v>0</v>
      </c>
      <c r="F103" s="73">
        <v>32260.370000000003</v>
      </c>
      <c r="G103" s="73">
        <v>237533.14999999979</v>
      </c>
      <c r="H103" s="73">
        <v>280010.91000000003</v>
      </c>
      <c r="I103" s="73">
        <v>292559.64999999886</v>
      </c>
      <c r="J103" s="73">
        <v>0</v>
      </c>
      <c r="K103" s="73">
        <v>119720.81999999991</v>
      </c>
      <c r="L103" s="73">
        <v>9714.43</v>
      </c>
      <c r="M103" s="73">
        <v>72100.070000000007</v>
      </c>
      <c r="N103" s="73">
        <v>274834.27999999997</v>
      </c>
      <c r="O103" s="73">
        <v>0</v>
      </c>
      <c r="P103" s="73">
        <v>67041.5799999999</v>
      </c>
      <c r="Q103" s="73">
        <v>54737.569999999891</v>
      </c>
      <c r="R103" s="73">
        <v>0</v>
      </c>
      <c r="S103" s="73">
        <v>99905.639999999985</v>
      </c>
      <c r="T103" s="73">
        <v>158492.48999999987</v>
      </c>
      <c r="U103" s="73">
        <v>10399.959999999901</v>
      </c>
      <c r="V103" s="73">
        <v>131162.97</v>
      </c>
      <c r="W103" s="73">
        <v>142355.29</v>
      </c>
      <c r="X103" s="73">
        <v>0</v>
      </c>
      <c r="Y103" s="73">
        <v>51331.259999999995</v>
      </c>
      <c r="Z103" s="73">
        <v>10370</v>
      </c>
      <c r="AA103" s="73">
        <v>26645.1899999999</v>
      </c>
      <c r="AB103" s="73">
        <v>43.5</v>
      </c>
      <c r="AC103" s="73">
        <v>4113.8199999999897</v>
      </c>
      <c r="AD103" s="73">
        <v>135903.72</v>
      </c>
      <c r="AE103" s="73">
        <v>40466.300000000003</v>
      </c>
      <c r="AF103" s="73">
        <v>0</v>
      </c>
      <c r="AG103" s="73">
        <v>163627.56</v>
      </c>
      <c r="AH103" s="73">
        <v>0</v>
      </c>
      <c r="AI103" s="73">
        <v>39434.539999999986</v>
      </c>
      <c r="AJ103" s="73">
        <v>0</v>
      </c>
      <c r="AK103" s="73">
        <v>105795.34</v>
      </c>
      <c r="AL103" s="73">
        <v>5090.97</v>
      </c>
      <c r="AM103" s="73">
        <v>4622.22</v>
      </c>
      <c r="AN103" s="73">
        <v>400</v>
      </c>
      <c r="AO103" s="73">
        <v>27034.5999999999</v>
      </c>
      <c r="AP103" s="73">
        <v>0</v>
      </c>
      <c r="AQ103" s="73">
        <v>4703.0600000000004</v>
      </c>
      <c r="AR103" s="73">
        <v>0</v>
      </c>
      <c r="AS103" s="73">
        <v>25828.73</v>
      </c>
      <c r="AT103" s="73">
        <v>-199318.64495599468</v>
      </c>
      <c r="AU103" s="73">
        <v>0</v>
      </c>
      <c r="AV103" s="73">
        <v>-3376.8</v>
      </c>
      <c r="AW103" s="73">
        <v>-2952</v>
      </c>
      <c r="AX103" s="73">
        <v>-104883.11999999991</v>
      </c>
      <c r="AY103" s="74">
        <v>-715559.58504400437</v>
      </c>
      <c r="AZ103" s="73">
        <v>-246569.19999999899</v>
      </c>
      <c r="BA103" s="73">
        <v>0</v>
      </c>
      <c r="BB103" s="73">
        <v>-41994.889999999898</v>
      </c>
      <c r="BC103" s="73">
        <v>0</v>
      </c>
      <c r="BD103" s="73">
        <v>0</v>
      </c>
      <c r="BE103" s="73">
        <v>0</v>
      </c>
      <c r="BF103" s="73">
        <v>-101105.32</v>
      </c>
      <c r="BG103" s="73">
        <v>0</v>
      </c>
      <c r="BH103" s="73">
        <v>0</v>
      </c>
      <c r="BI103" s="73">
        <v>-66.62</v>
      </c>
      <c r="BJ103" s="73">
        <v>0</v>
      </c>
      <c r="BK103" s="59"/>
      <c r="BL103" s="59"/>
      <c r="BM103" s="59"/>
      <c r="BN103" s="59"/>
      <c r="BO103" s="59"/>
      <c r="BP103" s="59"/>
      <c r="BQ103" s="59"/>
      <c r="BR103" s="59"/>
      <c r="BS103" s="59"/>
      <c r="BT103" s="59"/>
      <c r="BU103" s="59"/>
      <c r="BV103" s="60"/>
      <c r="BW103" s="60"/>
      <c r="BX103" s="59"/>
      <c r="BY103" s="59"/>
      <c r="BZ103" s="59"/>
      <c r="CA103" s="59"/>
      <c r="CB103" s="59"/>
      <c r="CC103" s="59"/>
      <c r="CD103" s="59"/>
      <c r="CE103" s="59"/>
      <c r="CF103" s="73">
        <v>0</v>
      </c>
      <c r="CG103" s="59"/>
      <c r="CH103" s="59"/>
      <c r="CI103" s="59"/>
      <c r="CJ103" s="59"/>
      <c r="CK103" s="59"/>
      <c r="CL103" s="59"/>
      <c r="CM103" s="59"/>
      <c r="CN103" s="59"/>
      <c r="CO103" s="59"/>
      <c r="CP103" s="75">
        <f>+GC103-BZ129-CF103</f>
        <v>4471670</v>
      </c>
      <c r="CQ103" s="59"/>
      <c r="CR103" s="59"/>
      <c r="CS103" s="59"/>
      <c r="CT103" s="59"/>
      <c r="CU103" s="59"/>
      <c r="CV103" s="59"/>
      <c r="CW103" s="59"/>
      <c r="CX103" s="59"/>
      <c r="CY103" s="59"/>
      <c r="CZ103" s="59"/>
      <c r="DA103" s="59"/>
      <c r="DB103" s="59"/>
      <c r="DC103" s="59"/>
      <c r="DD103" s="59"/>
      <c r="DE103" s="59"/>
      <c r="DF103" s="59"/>
      <c r="DG103" s="59"/>
      <c r="DH103" s="59"/>
      <c r="DI103" s="59"/>
      <c r="DJ103" s="59"/>
      <c r="DK103" s="78">
        <v>3202539.4955570032</v>
      </c>
      <c r="DL103" s="78">
        <v>0</v>
      </c>
      <c r="DM103" s="78">
        <v>0</v>
      </c>
      <c r="DN103" s="78">
        <v>0</v>
      </c>
      <c r="DO103" s="78">
        <v>95165</v>
      </c>
      <c r="DP103" s="78">
        <v>257476.19209058111</v>
      </c>
      <c r="DQ103" s="78">
        <v>352930.23562875588</v>
      </c>
      <c r="DR103" s="78">
        <v>0</v>
      </c>
      <c r="DS103" s="78">
        <v>116759.6166905359</v>
      </c>
      <c r="DT103" s="78">
        <v>10659</v>
      </c>
      <c r="DU103" s="78">
        <v>70975.384538731159</v>
      </c>
      <c r="DV103" s="78">
        <v>260215.61159527092</v>
      </c>
      <c r="DW103" s="59">
        <v>0</v>
      </c>
      <c r="DX103" s="78">
        <v>37436</v>
      </c>
      <c r="DY103" s="78">
        <v>41082</v>
      </c>
      <c r="DZ103" s="78">
        <v>0</v>
      </c>
      <c r="EA103" s="78">
        <v>79693.170936692157</v>
      </c>
      <c r="EB103" s="78">
        <v>149854.36096873798</v>
      </c>
      <c r="EC103" s="78">
        <v>10500</v>
      </c>
      <c r="ED103" s="78">
        <v>124440.19625000001</v>
      </c>
      <c r="EE103" s="78">
        <v>208811</v>
      </c>
      <c r="EF103" s="78">
        <v>0</v>
      </c>
      <c r="EG103" s="78">
        <v>49305</v>
      </c>
      <c r="EH103" s="78">
        <v>8500</v>
      </c>
      <c r="EI103" s="78">
        <v>17182.368000000002</v>
      </c>
      <c r="EJ103" s="78">
        <v>226.8</v>
      </c>
      <c r="EK103" s="78">
        <v>3075.4079999999999</v>
      </c>
      <c r="EL103" s="78">
        <v>90000</v>
      </c>
      <c r="EM103" s="78">
        <v>27675.5</v>
      </c>
      <c r="EN103" s="78">
        <v>2000</v>
      </c>
      <c r="EO103" s="78">
        <v>130000</v>
      </c>
      <c r="EP103" s="105">
        <v>-174188.20883630868</v>
      </c>
      <c r="EQ103" s="78">
        <v>52460.1</v>
      </c>
      <c r="ER103" s="59">
        <v>0</v>
      </c>
      <c r="ES103" s="78">
        <v>115500</v>
      </c>
      <c r="ET103" s="78">
        <v>2500</v>
      </c>
      <c r="EU103" s="78">
        <v>14715</v>
      </c>
      <c r="EV103" s="78">
        <v>25747</v>
      </c>
      <c r="EW103" s="78">
        <v>32000</v>
      </c>
      <c r="EX103" s="79">
        <v>0</v>
      </c>
      <c r="EY103" s="78">
        <v>3000</v>
      </c>
      <c r="EZ103" s="78">
        <v>0</v>
      </c>
      <c r="FA103" s="78">
        <v>29189.848580000002</v>
      </c>
      <c r="FB103" s="78">
        <v>-566063</v>
      </c>
      <c r="FC103" s="59">
        <v>0</v>
      </c>
      <c r="FD103" s="78">
        <v>0</v>
      </c>
      <c r="FE103" s="78">
        <v>-2000</v>
      </c>
      <c r="FF103" s="78">
        <v>-11100</v>
      </c>
      <c r="FG103" s="78">
        <v>0</v>
      </c>
      <c r="FH103" s="78">
        <v>-170000</v>
      </c>
      <c r="FI103" s="59">
        <v>0</v>
      </c>
      <c r="FJ103" s="78">
        <v>-2800</v>
      </c>
      <c r="FK103" s="59">
        <v>0</v>
      </c>
      <c r="FL103" s="59">
        <v>0</v>
      </c>
      <c r="FM103" s="78">
        <v>0</v>
      </c>
      <c r="FN103" s="59">
        <v>0</v>
      </c>
      <c r="FO103" s="78">
        <v>0</v>
      </c>
      <c r="FP103" s="78">
        <v>-100</v>
      </c>
      <c r="FQ103" s="59">
        <v>0</v>
      </c>
      <c r="FR103" s="73">
        <v>-223693.08000000182</v>
      </c>
      <c r="FS103" s="73">
        <v>0</v>
      </c>
      <c r="FT103" s="73">
        <v>-223693.08000000182</v>
      </c>
      <c r="FU103" s="73">
        <v>0</v>
      </c>
      <c r="FV103" s="73">
        <f t="shared" si="16"/>
        <v>-122587.75999999998</v>
      </c>
      <c r="FW103" s="74">
        <v>0</v>
      </c>
      <c r="FX103" s="73">
        <v>-122587.75999999998</v>
      </c>
      <c r="FY103" s="73">
        <v>0</v>
      </c>
      <c r="FZ103" s="73">
        <v>0</v>
      </c>
      <c r="GA103" s="73">
        <v>0</v>
      </c>
      <c r="GB103" s="73">
        <v>0</v>
      </c>
      <c r="GC103" s="80">
        <v>4471670</v>
      </c>
      <c r="GD103" s="37">
        <f t="shared" si="12"/>
        <v>0</v>
      </c>
      <c r="GF103" s="50">
        <f t="shared" si="20"/>
        <v>4471669.9999999972</v>
      </c>
      <c r="GG103" s="80">
        <v>4471670</v>
      </c>
      <c r="GH103" s="37">
        <f t="shared" si="13"/>
        <v>4695363.0799999991</v>
      </c>
      <c r="GI103" s="37">
        <f t="shared" si="17"/>
        <v>0</v>
      </c>
      <c r="GJ103" s="40" t="s">
        <v>399</v>
      </c>
      <c r="GK103" s="40" t="s">
        <v>138</v>
      </c>
      <c r="GL103">
        <v>3673770.0000000009</v>
      </c>
      <c r="GM103" s="37">
        <f t="shared" si="14"/>
        <v>797899.99999999627</v>
      </c>
      <c r="GN103">
        <v>3768082</v>
      </c>
      <c r="GO103" s="37">
        <f t="shared" si="18"/>
        <v>927281.07999999914</v>
      </c>
      <c r="GQ103">
        <v>3673769.9999999991</v>
      </c>
      <c r="GR103" s="37">
        <f t="shared" si="15"/>
        <v>797899.99999999814</v>
      </c>
    </row>
    <row r="104" spans="1:200" ht="15" x14ac:dyDescent="0.25">
      <c r="A104" s="60" t="s">
        <v>400</v>
      </c>
      <c r="B104" s="60" t="s">
        <v>139</v>
      </c>
      <c r="C104" s="73">
        <v>4011988.4199999892</v>
      </c>
      <c r="D104" s="73">
        <v>184492.76</v>
      </c>
      <c r="E104" s="73">
        <v>0</v>
      </c>
      <c r="F104" s="73">
        <v>1226.4999999999989</v>
      </c>
      <c r="G104" s="73">
        <v>14308.019999999899</v>
      </c>
      <c r="H104" s="73">
        <v>227476.35999999996</v>
      </c>
      <c r="I104" s="73">
        <v>94284.899999999892</v>
      </c>
      <c r="J104" s="73">
        <v>0</v>
      </c>
      <c r="K104" s="73">
        <v>65490.829999999907</v>
      </c>
      <c r="L104" s="73">
        <v>25292.72999999989</v>
      </c>
      <c r="M104" s="73">
        <v>342311.54999999888</v>
      </c>
      <c r="N104" s="73">
        <v>237737.08999999991</v>
      </c>
      <c r="O104" s="73">
        <v>0</v>
      </c>
      <c r="P104" s="73">
        <v>112299.999999999</v>
      </c>
      <c r="Q104" s="73">
        <v>95746.159999999974</v>
      </c>
      <c r="R104" s="73">
        <v>13859.91</v>
      </c>
      <c r="S104" s="73">
        <v>85745.1</v>
      </c>
      <c r="T104" s="73">
        <v>0</v>
      </c>
      <c r="U104" s="73">
        <v>6440.43</v>
      </c>
      <c r="V104" s="73">
        <v>143005.7799999998</v>
      </c>
      <c r="W104" s="73">
        <v>135915.9199999999</v>
      </c>
      <c r="X104" s="73">
        <v>0</v>
      </c>
      <c r="Y104" s="73">
        <v>103569.17000000001</v>
      </c>
      <c r="Z104" s="73">
        <v>14292.76</v>
      </c>
      <c r="AA104" s="73">
        <v>0</v>
      </c>
      <c r="AB104" s="73">
        <v>1027.03</v>
      </c>
      <c r="AC104" s="73">
        <v>1127.3900000000001</v>
      </c>
      <c r="AD104" s="73">
        <v>107900.539999999</v>
      </c>
      <c r="AE104" s="73">
        <v>33476.299999999886</v>
      </c>
      <c r="AF104" s="73">
        <v>0</v>
      </c>
      <c r="AG104" s="73">
        <v>1312.0699999999899</v>
      </c>
      <c r="AH104" s="73">
        <v>0</v>
      </c>
      <c r="AI104" s="73">
        <v>31937.529999999893</v>
      </c>
      <c r="AJ104" s="73">
        <v>0</v>
      </c>
      <c r="AK104" s="73">
        <v>137555.04</v>
      </c>
      <c r="AL104" s="73">
        <v>5767.81</v>
      </c>
      <c r="AM104" s="73">
        <v>2204.8699999999899</v>
      </c>
      <c r="AN104" s="73">
        <v>42</v>
      </c>
      <c r="AO104" s="73">
        <v>9233.0499999999902</v>
      </c>
      <c r="AP104" s="73">
        <v>0</v>
      </c>
      <c r="AQ104" s="73">
        <v>3374.75</v>
      </c>
      <c r="AR104" s="73">
        <v>116400</v>
      </c>
      <c r="AS104" s="73">
        <v>23913.02</v>
      </c>
      <c r="AT104" s="73">
        <v>-186211.80715811194</v>
      </c>
      <c r="AU104" s="73">
        <v>0</v>
      </c>
      <c r="AV104" s="73">
        <v>-7538.8299999999899</v>
      </c>
      <c r="AW104" s="73">
        <v>-4590</v>
      </c>
      <c r="AX104" s="73">
        <v>-46734</v>
      </c>
      <c r="AY104" s="74">
        <v>-823258.83284188807</v>
      </c>
      <c r="AZ104" s="73">
        <v>-324</v>
      </c>
      <c r="BA104" s="73">
        <v>0</v>
      </c>
      <c r="BB104" s="73">
        <v>-30506.639999999999</v>
      </c>
      <c r="BC104" s="73">
        <v>0</v>
      </c>
      <c r="BD104" s="73">
        <v>0</v>
      </c>
      <c r="BE104" s="73">
        <v>0</v>
      </c>
      <c r="BF104" s="73">
        <v>-172781.679999999</v>
      </c>
      <c r="BG104" s="73">
        <v>0</v>
      </c>
      <c r="BH104" s="73">
        <v>0</v>
      </c>
      <c r="BI104" s="73">
        <v>0</v>
      </c>
      <c r="BJ104" s="73">
        <v>0</v>
      </c>
      <c r="BK104" s="59"/>
      <c r="BL104" s="59"/>
      <c r="BM104" s="59"/>
      <c r="BN104" s="59"/>
      <c r="BO104" s="59"/>
      <c r="BP104" s="59"/>
      <c r="BQ104" s="59"/>
      <c r="BR104" s="59"/>
      <c r="BS104" s="59"/>
      <c r="BT104" s="59"/>
      <c r="BU104" s="59"/>
      <c r="BV104" s="60"/>
      <c r="BW104" s="60"/>
      <c r="BX104" s="59"/>
      <c r="BY104" s="59"/>
      <c r="BZ104" s="59"/>
      <c r="CA104" s="59"/>
      <c r="CB104" s="59"/>
      <c r="CC104" s="59"/>
      <c r="CD104" s="59"/>
      <c r="CE104" s="59"/>
      <c r="CF104" s="73">
        <v>0</v>
      </c>
      <c r="CG104" s="59"/>
      <c r="CH104" s="59"/>
      <c r="CI104" s="59"/>
      <c r="CJ104" s="59"/>
      <c r="CK104" s="59"/>
      <c r="CL104" s="59"/>
      <c r="CM104" s="59"/>
      <c r="CN104" s="59"/>
      <c r="CO104" s="59"/>
      <c r="CP104" s="75">
        <f>+GC104-BZ130-CF104</f>
        <v>5118810</v>
      </c>
      <c r="CQ104" s="59"/>
      <c r="CR104" s="59"/>
      <c r="CS104" s="59"/>
      <c r="CT104" s="59"/>
      <c r="CU104" s="59"/>
      <c r="CV104" s="59"/>
      <c r="CW104" s="59"/>
      <c r="CX104" s="59"/>
      <c r="CY104" s="59"/>
      <c r="CZ104" s="59"/>
      <c r="DA104" s="59"/>
      <c r="DB104" s="59"/>
      <c r="DC104" s="59"/>
      <c r="DD104" s="59"/>
      <c r="DE104" s="59"/>
      <c r="DF104" s="59"/>
      <c r="DG104" s="59"/>
      <c r="DH104" s="59"/>
      <c r="DI104" s="59"/>
      <c r="DJ104" s="59"/>
      <c r="DK104" s="78">
        <v>4072331</v>
      </c>
      <c r="DL104" s="78">
        <v>194756</v>
      </c>
      <c r="DM104" s="78">
        <v>0</v>
      </c>
      <c r="DN104" s="78">
        <v>3200</v>
      </c>
      <c r="DO104" s="78">
        <v>44441</v>
      </c>
      <c r="DP104" s="78">
        <v>255783</v>
      </c>
      <c r="DQ104" s="78">
        <v>80968</v>
      </c>
      <c r="DR104" s="78">
        <v>0</v>
      </c>
      <c r="DS104" s="78">
        <v>63895</v>
      </c>
      <c r="DT104" s="78">
        <v>26221</v>
      </c>
      <c r="DU104" s="78">
        <v>302277</v>
      </c>
      <c r="DV104" s="78">
        <v>239985</v>
      </c>
      <c r="DW104" s="59">
        <v>0</v>
      </c>
      <c r="DX104" s="78">
        <v>114713</v>
      </c>
      <c r="DY104" s="78">
        <v>72232</v>
      </c>
      <c r="DZ104" s="78">
        <v>0</v>
      </c>
      <c r="EA104" s="78">
        <v>85126</v>
      </c>
      <c r="EB104" s="78">
        <v>0</v>
      </c>
      <c r="EC104" s="78">
        <v>6259</v>
      </c>
      <c r="ED104" s="78">
        <v>144593</v>
      </c>
      <c r="EE104" s="78">
        <v>125972</v>
      </c>
      <c r="EF104" s="78">
        <v>0</v>
      </c>
      <c r="EG104" s="78">
        <v>74572</v>
      </c>
      <c r="EH104" s="78">
        <v>9923</v>
      </c>
      <c r="EI104" s="78">
        <v>0</v>
      </c>
      <c r="EJ104" s="78">
        <v>1200</v>
      </c>
      <c r="EK104" s="78">
        <v>3000</v>
      </c>
      <c r="EL104" s="78">
        <v>52000</v>
      </c>
      <c r="EM104" s="78">
        <v>31864</v>
      </c>
      <c r="EN104" s="78">
        <v>2655</v>
      </c>
      <c r="EO104" s="78">
        <v>1680</v>
      </c>
      <c r="EP104" s="105">
        <v>-0.41000002715736628</v>
      </c>
      <c r="EQ104" s="78">
        <v>29816</v>
      </c>
      <c r="ER104" s="59">
        <v>0</v>
      </c>
      <c r="ES104" s="78">
        <v>130095</v>
      </c>
      <c r="ET104" s="78">
        <v>4500</v>
      </c>
      <c r="EU104" s="78">
        <v>2327</v>
      </c>
      <c r="EV104" s="78">
        <v>450</v>
      </c>
      <c r="EW104" s="78">
        <v>11500</v>
      </c>
      <c r="EX104" s="79">
        <v>0</v>
      </c>
      <c r="EY104" s="78">
        <v>5000</v>
      </c>
      <c r="EZ104" s="78">
        <v>116400</v>
      </c>
      <c r="FA104" s="78">
        <v>26187</v>
      </c>
      <c r="FB104" s="78">
        <v>-752553</v>
      </c>
      <c r="FC104" s="59">
        <v>0</v>
      </c>
      <c r="FD104" s="78">
        <v>0</v>
      </c>
      <c r="FE104" s="78">
        <v>-7000</v>
      </c>
      <c r="FF104" s="78">
        <v>-7500</v>
      </c>
      <c r="FG104" s="78">
        <v>0</v>
      </c>
      <c r="FH104" s="78">
        <v>0</v>
      </c>
      <c r="FI104" s="59">
        <v>0</v>
      </c>
      <c r="FJ104" s="78">
        <v>-7000</v>
      </c>
      <c r="FK104" s="59">
        <v>0</v>
      </c>
      <c r="FL104" s="59">
        <v>0</v>
      </c>
      <c r="FM104" s="78">
        <v>0</v>
      </c>
      <c r="FN104" s="59">
        <v>0</v>
      </c>
      <c r="FO104" s="78">
        <v>0</v>
      </c>
      <c r="FP104" s="78">
        <v>0</v>
      </c>
      <c r="FQ104" s="59">
        <v>0</v>
      </c>
      <c r="FR104" s="73">
        <v>-443057.58999998705</v>
      </c>
      <c r="FS104" s="73">
        <v>0</v>
      </c>
      <c r="FT104" s="73">
        <v>-443057.58999998705</v>
      </c>
      <c r="FU104" s="73">
        <v>0</v>
      </c>
      <c r="FV104" s="73">
        <f t="shared" si="16"/>
        <v>-270275.91000000003</v>
      </c>
      <c r="FW104" s="74">
        <v>0</v>
      </c>
      <c r="FX104" s="73">
        <v>-270275.91000000003</v>
      </c>
      <c r="FY104" s="73">
        <v>0</v>
      </c>
      <c r="FZ104" s="73">
        <v>0</v>
      </c>
      <c r="GA104" s="73">
        <v>0</v>
      </c>
      <c r="GB104" s="73">
        <v>0</v>
      </c>
      <c r="GC104" s="80">
        <v>5118810</v>
      </c>
      <c r="GD104" s="37">
        <f t="shared" si="12"/>
        <v>0</v>
      </c>
      <c r="GF104" s="50">
        <f t="shared" si="20"/>
        <v>5118809.999999986</v>
      </c>
      <c r="GG104" s="80">
        <v>5118810</v>
      </c>
      <c r="GH104" s="37">
        <f t="shared" ref="GH104:GH132" si="21">SUM(DK104:FQ104)</f>
        <v>5561867.5899999728</v>
      </c>
      <c r="GI104" s="37">
        <f t="shared" si="17"/>
        <v>0</v>
      </c>
      <c r="GJ104" s="40" t="s">
        <v>400</v>
      </c>
      <c r="GK104" s="40" t="s">
        <v>139</v>
      </c>
      <c r="GL104">
        <v>4177869.9999999963</v>
      </c>
      <c r="GM104" s="37">
        <f t="shared" si="14"/>
        <v>940939.99999998976</v>
      </c>
      <c r="GN104">
        <v>4209870</v>
      </c>
      <c r="GO104" s="37">
        <f t="shared" si="18"/>
        <v>1351997.5899999728</v>
      </c>
      <c r="GQ104">
        <v>4177869.9999999986</v>
      </c>
      <c r="GR104" s="37">
        <f t="shared" si="15"/>
        <v>940939.99999998743</v>
      </c>
    </row>
    <row r="105" spans="1:200" ht="15" x14ac:dyDescent="0.25">
      <c r="A105" s="60" t="s">
        <v>401</v>
      </c>
      <c r="B105" s="60" t="s">
        <v>140</v>
      </c>
      <c r="C105" s="73">
        <v>4659428.3899999894</v>
      </c>
      <c r="D105" s="73">
        <v>76278.91</v>
      </c>
      <c r="E105" s="73">
        <v>587128.74999999802</v>
      </c>
      <c r="F105" s="73">
        <v>486.09999999999991</v>
      </c>
      <c r="G105" s="73">
        <v>198208.47</v>
      </c>
      <c r="H105" s="73">
        <v>754312.21999999881</v>
      </c>
      <c r="I105" s="73">
        <v>142803.19</v>
      </c>
      <c r="J105" s="73">
        <v>0</v>
      </c>
      <c r="K105" s="73">
        <v>187876.93999999901</v>
      </c>
      <c r="L105" s="73">
        <v>34109.789999999994</v>
      </c>
      <c r="M105" s="73">
        <v>58676.659999999887</v>
      </c>
      <c r="N105" s="73">
        <v>450488.54999999894</v>
      </c>
      <c r="O105" s="73">
        <v>0</v>
      </c>
      <c r="P105" s="73">
        <v>12428.2</v>
      </c>
      <c r="Q105" s="73">
        <v>93697.589999999807</v>
      </c>
      <c r="R105" s="73">
        <v>0</v>
      </c>
      <c r="S105" s="73">
        <v>185131.58000000002</v>
      </c>
      <c r="T105" s="73">
        <v>198669.40999999989</v>
      </c>
      <c r="U105" s="73">
        <v>5800.0799999999899</v>
      </c>
      <c r="V105" s="73">
        <v>280498.02999999991</v>
      </c>
      <c r="W105" s="73">
        <v>277274.23</v>
      </c>
      <c r="X105" s="73">
        <v>0</v>
      </c>
      <c r="Y105" s="73">
        <v>928653.54</v>
      </c>
      <c r="Z105" s="73">
        <v>35341.82</v>
      </c>
      <c r="AA105" s="73">
        <v>0</v>
      </c>
      <c r="AB105" s="73">
        <v>0</v>
      </c>
      <c r="AC105" s="73">
        <v>20477.02</v>
      </c>
      <c r="AD105" s="73">
        <v>110101.49</v>
      </c>
      <c r="AE105" s="73">
        <v>40328.81</v>
      </c>
      <c r="AF105" s="73">
        <v>4113.4899999999898</v>
      </c>
      <c r="AG105" s="73">
        <v>187677.41000000003</v>
      </c>
      <c r="AH105" s="73">
        <v>0</v>
      </c>
      <c r="AI105" s="73">
        <v>65799.699999999793</v>
      </c>
      <c r="AJ105" s="73">
        <v>0</v>
      </c>
      <c r="AK105" s="73">
        <v>46224.98</v>
      </c>
      <c r="AL105" s="73">
        <v>25672.31</v>
      </c>
      <c r="AM105" s="73">
        <v>3950</v>
      </c>
      <c r="AN105" s="73">
        <v>0</v>
      </c>
      <c r="AO105" s="73">
        <v>17476.54</v>
      </c>
      <c r="AP105" s="73">
        <v>0</v>
      </c>
      <c r="AQ105" s="73">
        <v>45981.58</v>
      </c>
      <c r="AR105" s="73">
        <v>60077.15</v>
      </c>
      <c r="AS105" s="73">
        <v>62472.689999999988</v>
      </c>
      <c r="AT105" s="73">
        <v>-1019728.0320112163</v>
      </c>
      <c r="AU105" s="73">
        <v>0</v>
      </c>
      <c r="AV105" s="73">
        <v>-109673.60000000001</v>
      </c>
      <c r="AW105" s="73">
        <v>-16355</v>
      </c>
      <c r="AX105" s="73">
        <v>-369056.47</v>
      </c>
      <c r="AY105" s="74">
        <v>-462101.41798878368</v>
      </c>
      <c r="AZ105" s="73">
        <v>0</v>
      </c>
      <c r="BA105" s="73">
        <v>0</v>
      </c>
      <c r="BB105" s="73">
        <v>-75038.389999999985</v>
      </c>
      <c r="BC105" s="73">
        <v>0</v>
      </c>
      <c r="BD105" s="73">
        <v>0</v>
      </c>
      <c r="BE105" s="73">
        <v>0</v>
      </c>
      <c r="BF105" s="73">
        <v>-36178.199999999903</v>
      </c>
      <c r="BG105" s="73">
        <v>0</v>
      </c>
      <c r="BH105" s="73">
        <v>0</v>
      </c>
      <c r="BI105" s="73">
        <v>-94.51</v>
      </c>
      <c r="BJ105" s="73">
        <v>0</v>
      </c>
      <c r="BK105" s="59"/>
      <c r="BL105" s="59"/>
      <c r="BM105" s="59"/>
      <c r="BN105" s="59"/>
      <c r="BO105" s="59"/>
      <c r="BP105" s="59"/>
      <c r="BQ105" s="59"/>
      <c r="BR105" s="59"/>
      <c r="BS105" s="59"/>
      <c r="BT105" s="59"/>
      <c r="BU105" s="59"/>
      <c r="BV105" s="60"/>
      <c r="BW105" s="60"/>
      <c r="BX105" s="59"/>
      <c r="BY105" s="59"/>
      <c r="BZ105" s="59"/>
      <c r="CA105" s="59"/>
      <c r="CB105" s="59"/>
      <c r="CC105" s="59"/>
      <c r="CD105" s="59"/>
      <c r="CE105" s="59"/>
      <c r="CF105" s="73">
        <v>0</v>
      </c>
      <c r="CG105" s="59"/>
      <c r="CH105" s="59"/>
      <c r="CI105" s="59"/>
      <c r="CJ105" s="59"/>
      <c r="CK105" s="59"/>
      <c r="CL105" s="59"/>
      <c r="CM105" s="59"/>
      <c r="CN105" s="59"/>
      <c r="CO105" s="59"/>
      <c r="CP105" s="75">
        <f>+GC105-BZ131-CF105</f>
        <v>7769420</v>
      </c>
      <c r="CQ105" s="59"/>
      <c r="CR105" s="59"/>
      <c r="CS105" s="59"/>
      <c r="CT105" s="59"/>
      <c r="CU105" s="59"/>
      <c r="CV105" s="59"/>
      <c r="CW105" s="59"/>
      <c r="CX105" s="59"/>
      <c r="CY105" s="59"/>
      <c r="CZ105" s="59"/>
      <c r="DA105" s="59"/>
      <c r="DB105" s="59"/>
      <c r="DC105" s="59"/>
      <c r="DD105" s="59"/>
      <c r="DE105" s="59"/>
      <c r="DF105" s="59"/>
      <c r="DG105" s="59"/>
      <c r="DH105" s="59"/>
      <c r="DI105" s="59"/>
      <c r="DJ105" s="59"/>
      <c r="DK105" s="78">
        <v>4686609</v>
      </c>
      <c r="DL105" s="78">
        <v>74023</v>
      </c>
      <c r="DM105" s="78">
        <v>576945</v>
      </c>
      <c r="DN105" s="78">
        <v>0</v>
      </c>
      <c r="DO105" s="78">
        <v>120000</v>
      </c>
      <c r="DP105" s="78">
        <v>745889</v>
      </c>
      <c r="DQ105" s="78">
        <v>164038</v>
      </c>
      <c r="DR105" s="78">
        <v>8322</v>
      </c>
      <c r="DS105" s="78">
        <v>201193</v>
      </c>
      <c r="DT105" s="78">
        <v>30000</v>
      </c>
      <c r="DU105" s="78">
        <v>35149</v>
      </c>
      <c r="DV105" s="78">
        <v>426303</v>
      </c>
      <c r="DW105" s="77">
        <v>0</v>
      </c>
      <c r="DX105" s="78">
        <v>32500</v>
      </c>
      <c r="DY105" s="78">
        <v>43500</v>
      </c>
      <c r="DZ105" s="78">
        <v>5000</v>
      </c>
      <c r="EA105" s="78">
        <v>139975</v>
      </c>
      <c r="EB105" s="78">
        <v>167685</v>
      </c>
      <c r="EC105" s="78">
        <v>0</v>
      </c>
      <c r="ED105" s="78">
        <v>266636</v>
      </c>
      <c r="EE105" s="78">
        <v>180000</v>
      </c>
      <c r="EF105" s="78">
        <v>0</v>
      </c>
      <c r="EG105" s="78">
        <v>108000</v>
      </c>
      <c r="EH105" s="78">
        <v>20000</v>
      </c>
      <c r="EI105" s="78">
        <v>0</v>
      </c>
      <c r="EJ105" s="78">
        <v>0</v>
      </c>
      <c r="EK105" s="78">
        <v>18000</v>
      </c>
      <c r="EL105" s="78">
        <v>90000</v>
      </c>
      <c r="EM105" s="78">
        <v>25000</v>
      </c>
      <c r="EN105" s="78">
        <v>2000</v>
      </c>
      <c r="EO105" s="78">
        <v>0</v>
      </c>
      <c r="EP105" s="106">
        <v>2.6899999799206853</v>
      </c>
      <c r="EQ105" s="78">
        <v>72000</v>
      </c>
      <c r="ER105" s="77">
        <v>0</v>
      </c>
      <c r="ES105" s="78">
        <v>180000</v>
      </c>
      <c r="ET105" s="78">
        <v>0</v>
      </c>
      <c r="EU105" s="78">
        <v>3000</v>
      </c>
      <c r="EV105" s="78">
        <v>0</v>
      </c>
      <c r="EW105" s="78">
        <v>30000</v>
      </c>
      <c r="EX105" s="78">
        <v>0</v>
      </c>
      <c r="EY105" s="78">
        <v>25000</v>
      </c>
      <c r="EZ105" s="78">
        <v>150000</v>
      </c>
      <c r="FA105" s="78">
        <v>83935</v>
      </c>
      <c r="FB105" s="78">
        <v>-299395</v>
      </c>
      <c r="FC105" s="77">
        <v>0</v>
      </c>
      <c r="FD105" s="78">
        <v>0</v>
      </c>
      <c r="FE105" s="78">
        <v>0</v>
      </c>
      <c r="FF105" s="78">
        <v>-464039</v>
      </c>
      <c r="FG105" s="78">
        <v>0</v>
      </c>
      <c r="FH105" s="78">
        <v>0</v>
      </c>
      <c r="FI105" s="77">
        <v>0</v>
      </c>
      <c r="FJ105" s="78">
        <v>0</v>
      </c>
      <c r="FK105" s="77">
        <v>0</v>
      </c>
      <c r="FL105" s="77">
        <v>0</v>
      </c>
      <c r="FM105" s="78">
        <v>0</v>
      </c>
      <c r="FN105" s="77">
        <v>0</v>
      </c>
      <c r="FO105" s="78">
        <v>0</v>
      </c>
      <c r="FP105" s="78">
        <v>-191</v>
      </c>
      <c r="FQ105" s="77">
        <v>0</v>
      </c>
      <c r="FR105" s="73">
        <v>-177659.68999999503</v>
      </c>
      <c r="FS105" s="73">
        <v>0</v>
      </c>
      <c r="FT105" s="73">
        <v>-177659.68999999503</v>
      </c>
      <c r="FU105" s="73">
        <v>0</v>
      </c>
      <c r="FV105" s="73">
        <f t="shared" si="16"/>
        <v>-141481.49</v>
      </c>
      <c r="FW105" s="74">
        <v>0</v>
      </c>
      <c r="FX105" s="73">
        <v>-141481.49</v>
      </c>
      <c r="FY105" s="73">
        <v>0</v>
      </c>
      <c r="FZ105" s="73">
        <v>0</v>
      </c>
      <c r="GA105" s="73">
        <v>0</v>
      </c>
      <c r="GB105" s="73">
        <v>0</v>
      </c>
      <c r="GC105" s="80">
        <v>7769420</v>
      </c>
      <c r="GD105" s="37">
        <f t="shared" si="12"/>
        <v>0</v>
      </c>
      <c r="GF105" s="50">
        <f t="shared" si="20"/>
        <v>7769419.9999999851</v>
      </c>
      <c r="GG105" s="80">
        <v>7769420</v>
      </c>
      <c r="GH105" s="37">
        <f>SUM(DK105:FQ105)</f>
        <v>7947079.689999979</v>
      </c>
      <c r="GI105" s="37">
        <f t="shared" si="17"/>
        <v>0</v>
      </c>
      <c r="GJ105" s="40" t="s">
        <v>401</v>
      </c>
      <c r="GK105" s="40" t="s">
        <v>140</v>
      </c>
      <c r="GL105">
        <v>6311030.0000000009</v>
      </c>
      <c r="GM105" s="37">
        <f t="shared" si="14"/>
        <v>1458389.9999999842</v>
      </c>
      <c r="GN105">
        <v>6345526</v>
      </c>
      <c r="GO105" s="37">
        <f t="shared" si="18"/>
        <v>1601553.689999979</v>
      </c>
      <c r="GQ105">
        <v>6311030.0000000009</v>
      </c>
      <c r="GR105" s="37">
        <f t="shared" si="15"/>
        <v>1458389.9999999842</v>
      </c>
    </row>
    <row r="106" spans="1:200" ht="15" x14ac:dyDescent="0.25">
      <c r="A106" s="60" t="s">
        <v>402</v>
      </c>
      <c r="B106" s="60" t="s">
        <v>141</v>
      </c>
      <c r="C106" s="73">
        <v>3931202.2099999986</v>
      </c>
      <c r="D106" s="73">
        <v>277550.80999999988</v>
      </c>
      <c r="E106" s="73">
        <v>207726.79999999981</v>
      </c>
      <c r="F106" s="73">
        <v>0</v>
      </c>
      <c r="G106" s="73">
        <v>240903.8499999998</v>
      </c>
      <c r="H106" s="73">
        <v>897305.90999999759</v>
      </c>
      <c r="I106" s="73">
        <v>320650.109999999</v>
      </c>
      <c r="J106" s="73">
        <v>0</v>
      </c>
      <c r="K106" s="73">
        <v>116607.76999999999</v>
      </c>
      <c r="L106" s="73">
        <v>31981.360000000001</v>
      </c>
      <c r="M106" s="73">
        <v>80279.81</v>
      </c>
      <c r="N106" s="73">
        <v>263922.33</v>
      </c>
      <c r="O106" s="73">
        <v>0</v>
      </c>
      <c r="P106" s="73">
        <v>66980.28</v>
      </c>
      <c r="Q106" s="73">
        <v>467725.64999999804</v>
      </c>
      <c r="R106" s="73">
        <v>0</v>
      </c>
      <c r="S106" s="73">
        <v>134591.16000000003</v>
      </c>
      <c r="T106" s="73">
        <v>0</v>
      </c>
      <c r="U106" s="73">
        <v>2096.2199999999898</v>
      </c>
      <c r="V106" s="73">
        <v>113143.03999999998</v>
      </c>
      <c r="W106" s="73">
        <v>182098.35</v>
      </c>
      <c r="X106" s="73">
        <v>52697.5</v>
      </c>
      <c r="Y106" s="73">
        <v>41739.840000000004</v>
      </c>
      <c r="Z106" s="73">
        <v>19055.22</v>
      </c>
      <c r="AA106" s="73">
        <v>69394.709999999992</v>
      </c>
      <c r="AB106" s="73">
        <v>334.57</v>
      </c>
      <c r="AC106" s="73">
        <v>22146.01999999999</v>
      </c>
      <c r="AD106" s="73">
        <v>149987.29</v>
      </c>
      <c r="AE106" s="73">
        <v>21374.95</v>
      </c>
      <c r="AF106" s="73">
        <v>0</v>
      </c>
      <c r="AG106" s="73">
        <v>10500.19</v>
      </c>
      <c r="AH106" s="73">
        <v>0</v>
      </c>
      <c r="AI106" s="73">
        <v>32695.22</v>
      </c>
      <c r="AJ106" s="73">
        <v>0</v>
      </c>
      <c r="AK106" s="73">
        <v>94710.05</v>
      </c>
      <c r="AL106" s="73">
        <v>2568.5</v>
      </c>
      <c r="AM106" s="73">
        <v>11360.94</v>
      </c>
      <c r="AN106" s="73">
        <v>11587.25</v>
      </c>
      <c r="AO106" s="73">
        <v>31472.3499999999</v>
      </c>
      <c r="AP106" s="73">
        <v>0</v>
      </c>
      <c r="AQ106" s="73">
        <v>18847.98</v>
      </c>
      <c r="AR106" s="73">
        <v>122150</v>
      </c>
      <c r="AS106" s="73">
        <v>27779.119999999901</v>
      </c>
      <c r="AT106" s="73">
        <v>-547635.78935295204</v>
      </c>
      <c r="AU106" s="73">
        <v>0</v>
      </c>
      <c r="AV106" s="73">
        <v>-14596.66</v>
      </c>
      <c r="AW106" s="73">
        <v>-9666.5699999999888</v>
      </c>
      <c r="AX106" s="73">
        <v>-24887.49</v>
      </c>
      <c r="AY106" s="74">
        <v>-780294.7806470478</v>
      </c>
      <c r="AZ106" s="73">
        <v>0</v>
      </c>
      <c r="BA106" s="73">
        <v>0</v>
      </c>
      <c r="BB106" s="73">
        <v>-9104.7399999999907</v>
      </c>
      <c r="BC106" s="73">
        <v>0</v>
      </c>
      <c r="BD106" s="73">
        <v>0</v>
      </c>
      <c r="BE106" s="73">
        <v>0</v>
      </c>
      <c r="BF106" s="73">
        <v>-588811.32999999903</v>
      </c>
      <c r="BG106" s="73">
        <v>0</v>
      </c>
      <c r="BH106" s="73">
        <v>0</v>
      </c>
      <c r="BI106" s="73">
        <v>0</v>
      </c>
      <c r="BJ106" s="73">
        <v>0</v>
      </c>
      <c r="BK106" s="59"/>
      <c r="BL106" s="59"/>
      <c r="BM106" s="59"/>
      <c r="BN106" s="59"/>
      <c r="BO106" s="59"/>
      <c r="BP106" s="59"/>
      <c r="BQ106" s="59"/>
      <c r="BR106" s="59"/>
      <c r="BS106" s="59"/>
      <c r="BT106" s="59"/>
      <c r="BU106" s="59"/>
      <c r="BV106" s="60"/>
      <c r="BW106" s="60"/>
      <c r="BX106" s="59"/>
      <c r="BY106" s="59"/>
      <c r="BZ106" s="59"/>
      <c r="CA106" s="59"/>
      <c r="CB106" s="59"/>
      <c r="CC106" s="59"/>
      <c r="CD106" s="59"/>
      <c r="CE106" s="59"/>
      <c r="CF106" s="73">
        <v>52697.5</v>
      </c>
      <c r="CG106" s="59"/>
      <c r="CH106" s="59"/>
      <c r="CI106" s="59"/>
      <c r="CJ106" s="59"/>
      <c r="CK106" s="59"/>
      <c r="CL106" s="59"/>
      <c r="CM106" s="59"/>
      <c r="CN106" s="59"/>
      <c r="CO106" s="59"/>
      <c r="CP106" s="75">
        <f>+GC106-BZ133-CF106</f>
        <v>6047472.5</v>
      </c>
      <c r="CQ106" s="59"/>
      <c r="CR106" s="59"/>
      <c r="CS106" s="59"/>
      <c r="CT106" s="59"/>
      <c r="CU106" s="59"/>
      <c r="CV106" s="59"/>
      <c r="CW106" s="59"/>
      <c r="CX106" s="59"/>
      <c r="CY106" s="59"/>
      <c r="CZ106" s="59"/>
      <c r="DA106" s="59"/>
      <c r="DB106" s="59"/>
      <c r="DC106" s="59"/>
      <c r="DD106" s="59"/>
      <c r="DE106" s="59"/>
      <c r="DF106" s="59"/>
      <c r="DG106" s="59"/>
      <c r="DH106" s="59"/>
      <c r="DI106" s="59"/>
      <c r="DJ106" s="59"/>
      <c r="DK106" s="78">
        <v>3915149</v>
      </c>
      <c r="DL106" s="78">
        <v>277568</v>
      </c>
      <c r="DM106" s="78">
        <v>206272</v>
      </c>
      <c r="DN106" s="78">
        <v>0</v>
      </c>
      <c r="DO106" s="78">
        <v>139826</v>
      </c>
      <c r="DP106" s="78">
        <v>1104720</v>
      </c>
      <c r="DQ106" s="78">
        <v>305385</v>
      </c>
      <c r="DR106" s="78">
        <v>0</v>
      </c>
      <c r="DS106" s="78">
        <v>108995</v>
      </c>
      <c r="DT106" s="78">
        <v>32044</v>
      </c>
      <c r="DU106" s="78">
        <v>82944</v>
      </c>
      <c r="DV106" s="78">
        <v>231456</v>
      </c>
      <c r="DW106" s="59">
        <v>0</v>
      </c>
      <c r="DX106" s="78">
        <v>55000</v>
      </c>
      <c r="DY106" s="78">
        <v>124580</v>
      </c>
      <c r="DZ106" s="78">
        <v>0</v>
      </c>
      <c r="EA106" s="78">
        <v>122204</v>
      </c>
      <c r="EB106" s="78">
        <v>0</v>
      </c>
      <c r="EC106" s="78">
        <v>2000</v>
      </c>
      <c r="ED106" s="78">
        <v>125604</v>
      </c>
      <c r="EE106" s="78">
        <v>110000</v>
      </c>
      <c r="EF106" s="78">
        <v>52697.5</v>
      </c>
      <c r="EG106" s="78">
        <v>30000</v>
      </c>
      <c r="EH106" s="78">
        <v>16800</v>
      </c>
      <c r="EI106" s="78">
        <v>1600</v>
      </c>
      <c r="EJ106" s="78">
        <v>350</v>
      </c>
      <c r="EK106" s="78">
        <v>7500</v>
      </c>
      <c r="EL106" s="78">
        <v>95500</v>
      </c>
      <c r="EM106" s="78">
        <v>12000</v>
      </c>
      <c r="EN106" s="78">
        <v>0</v>
      </c>
      <c r="EO106" s="78">
        <v>5000</v>
      </c>
      <c r="EP106" s="105">
        <v>5153.5599999642</v>
      </c>
      <c r="EQ106" s="78">
        <v>25200</v>
      </c>
      <c r="ER106" s="59">
        <v>0</v>
      </c>
      <c r="ES106" s="78">
        <v>120000</v>
      </c>
      <c r="ET106" s="78">
        <v>2000</v>
      </c>
      <c r="EU106" s="78">
        <v>6630</v>
      </c>
      <c r="EV106" s="78">
        <v>5330</v>
      </c>
      <c r="EW106" s="78">
        <v>19000</v>
      </c>
      <c r="EX106" s="79">
        <v>0</v>
      </c>
      <c r="EY106" s="78">
        <v>14000</v>
      </c>
      <c r="EZ106" s="78">
        <v>122150</v>
      </c>
      <c r="FA106" s="78">
        <v>27514</v>
      </c>
      <c r="FB106" s="78">
        <v>-984519</v>
      </c>
      <c r="FC106" s="59">
        <v>0</v>
      </c>
      <c r="FD106" s="78">
        <v>0</v>
      </c>
      <c r="FE106" s="78">
        <v>-3000</v>
      </c>
      <c r="FF106" s="78">
        <v>-25000</v>
      </c>
      <c r="FG106" s="78">
        <v>-9000</v>
      </c>
      <c r="FH106" s="78">
        <v>0</v>
      </c>
      <c r="FI106" s="59">
        <v>0</v>
      </c>
      <c r="FJ106" s="78">
        <v>-9880</v>
      </c>
      <c r="FK106" s="59">
        <v>0</v>
      </c>
      <c r="FL106" s="59">
        <v>0</v>
      </c>
      <c r="FM106" s="78">
        <v>0</v>
      </c>
      <c r="FN106" s="59">
        <v>0</v>
      </c>
      <c r="FO106" s="78">
        <v>0</v>
      </c>
      <c r="FP106" s="78">
        <v>0</v>
      </c>
      <c r="FQ106" s="59">
        <v>0</v>
      </c>
      <c r="FR106" s="73">
        <v>-380603.05999997165</v>
      </c>
      <c r="FS106" s="73">
        <v>0</v>
      </c>
      <c r="FT106" s="73">
        <v>-380603.05999997165</v>
      </c>
      <c r="FU106" s="73">
        <v>0</v>
      </c>
      <c r="FV106" s="73">
        <f t="shared" si="16"/>
        <v>208208.26999999996</v>
      </c>
      <c r="FW106" s="74">
        <v>0</v>
      </c>
      <c r="FX106" s="73">
        <v>208208.26999999996</v>
      </c>
      <c r="FY106" s="73">
        <v>0</v>
      </c>
      <c r="FZ106" s="73">
        <v>0</v>
      </c>
      <c r="GA106" s="73">
        <v>0</v>
      </c>
      <c r="GB106" s="73">
        <v>0</v>
      </c>
      <c r="GC106" s="80">
        <v>6100170</v>
      </c>
      <c r="GD106" s="37">
        <f t="shared" si="12"/>
        <v>0</v>
      </c>
      <c r="GF106" s="50">
        <f t="shared" si="11"/>
        <v>6100169.9999999925</v>
      </c>
      <c r="GG106" s="80">
        <v>6100170</v>
      </c>
      <c r="GH106" s="37">
        <f t="shared" si="21"/>
        <v>6480773.0599999642</v>
      </c>
      <c r="GI106" s="37">
        <f t="shared" si="17"/>
        <v>0</v>
      </c>
      <c r="GJ106" s="40" t="s">
        <v>402</v>
      </c>
      <c r="GK106" s="40" t="s">
        <v>141</v>
      </c>
      <c r="GL106">
        <v>4194128.9999999972</v>
      </c>
      <c r="GM106" s="37">
        <f t="shared" si="14"/>
        <v>1906040.9999999953</v>
      </c>
      <c r="GN106">
        <v>3326584</v>
      </c>
      <c r="GO106" s="37">
        <f t="shared" si="18"/>
        <v>3154189.0599999642</v>
      </c>
      <c r="GQ106">
        <v>4194128.9999999986</v>
      </c>
      <c r="GR106" s="37">
        <f t="shared" si="15"/>
        <v>1906040.9999999939</v>
      </c>
    </row>
    <row r="107" spans="1:200" ht="15" x14ac:dyDescent="0.25">
      <c r="A107" s="60" t="s">
        <v>403</v>
      </c>
      <c r="B107" s="60" t="s">
        <v>142</v>
      </c>
      <c r="C107" s="73">
        <v>6830049.9800000004</v>
      </c>
      <c r="D107" s="73">
        <v>0</v>
      </c>
      <c r="E107" s="73">
        <v>75998.639999999985</v>
      </c>
      <c r="F107" s="73">
        <v>1844.43</v>
      </c>
      <c r="G107" s="73">
        <v>0</v>
      </c>
      <c r="H107" s="73">
        <v>15302.219999999899</v>
      </c>
      <c r="I107" s="73">
        <v>768812.57</v>
      </c>
      <c r="J107" s="73">
        <v>0</v>
      </c>
      <c r="K107" s="73">
        <v>432443.67</v>
      </c>
      <c r="L107" s="73">
        <v>44296.929999999993</v>
      </c>
      <c r="M107" s="73">
        <v>46764.359999999862</v>
      </c>
      <c r="N107" s="73">
        <v>327514.10999999981</v>
      </c>
      <c r="O107" s="73">
        <v>0</v>
      </c>
      <c r="P107" s="73">
        <v>24239.200000000001</v>
      </c>
      <c r="Q107" s="73">
        <v>235559.32999999978</v>
      </c>
      <c r="R107" s="73">
        <v>0</v>
      </c>
      <c r="S107" s="73">
        <v>198218.12999999899</v>
      </c>
      <c r="T107" s="73">
        <v>191267.89000000004</v>
      </c>
      <c r="U107" s="73">
        <v>11253.94</v>
      </c>
      <c r="V107" s="73">
        <v>229329.13999999998</v>
      </c>
      <c r="W107" s="73">
        <v>268025.46000000002</v>
      </c>
      <c r="X107" s="73">
        <v>172538</v>
      </c>
      <c r="Y107" s="73">
        <v>79982.789999999892</v>
      </c>
      <c r="Z107" s="73">
        <v>26107.41</v>
      </c>
      <c r="AA107" s="73">
        <v>0</v>
      </c>
      <c r="AB107" s="73">
        <v>0</v>
      </c>
      <c r="AC107" s="73">
        <v>6579.6499999999896</v>
      </c>
      <c r="AD107" s="73">
        <v>269010.83</v>
      </c>
      <c r="AE107" s="73">
        <v>18679.929999999989</v>
      </c>
      <c r="AF107" s="73">
        <v>210.62</v>
      </c>
      <c r="AG107" s="73">
        <v>400116.23999999982</v>
      </c>
      <c r="AH107" s="73">
        <v>0</v>
      </c>
      <c r="AI107" s="73">
        <v>154042.43999999992</v>
      </c>
      <c r="AJ107" s="73">
        <v>0</v>
      </c>
      <c r="AK107" s="73">
        <v>218648.47</v>
      </c>
      <c r="AL107" s="73">
        <v>0</v>
      </c>
      <c r="AM107" s="73">
        <v>2809.1599999999899</v>
      </c>
      <c r="AN107" s="73">
        <v>400</v>
      </c>
      <c r="AO107" s="73">
        <v>25422.07</v>
      </c>
      <c r="AP107" s="73">
        <v>0</v>
      </c>
      <c r="AQ107" s="73">
        <v>21246.059999999889</v>
      </c>
      <c r="AR107" s="73">
        <v>55210.779999999897</v>
      </c>
      <c r="AS107" s="73">
        <v>71633.05999999991</v>
      </c>
      <c r="AT107" s="73">
        <v>-880992.00443987607</v>
      </c>
      <c r="AU107" s="73">
        <v>0</v>
      </c>
      <c r="AV107" s="73">
        <v>-51530.129999999903</v>
      </c>
      <c r="AW107" s="73">
        <v>-74572</v>
      </c>
      <c r="AX107" s="73">
        <v>-664785.5</v>
      </c>
      <c r="AY107" s="74">
        <v>-681512.9555601239</v>
      </c>
      <c r="AZ107" s="73">
        <v>-137887.88999999981</v>
      </c>
      <c r="BA107" s="73">
        <v>0</v>
      </c>
      <c r="BB107" s="73">
        <v>-89979.029999999795</v>
      </c>
      <c r="BC107" s="73">
        <v>-20573.57</v>
      </c>
      <c r="BD107" s="73">
        <v>0</v>
      </c>
      <c r="BE107" s="73">
        <v>0</v>
      </c>
      <c r="BF107" s="73">
        <v>180652.12</v>
      </c>
      <c r="BG107" s="73">
        <v>0</v>
      </c>
      <c r="BH107" s="73">
        <v>0</v>
      </c>
      <c r="BI107" s="73">
        <v>-23666.549999999901</v>
      </c>
      <c r="BJ107" s="73">
        <v>0</v>
      </c>
      <c r="BK107" s="59"/>
      <c r="BL107" s="59"/>
      <c r="BM107" s="59"/>
      <c r="BN107" s="59"/>
      <c r="BO107" s="59"/>
      <c r="BP107" s="59"/>
      <c r="BQ107" s="59"/>
      <c r="BR107" s="59"/>
      <c r="BS107" s="59"/>
      <c r="BT107" s="59"/>
      <c r="BU107" s="59"/>
      <c r="BV107" s="60"/>
      <c r="BW107" s="60"/>
      <c r="BX107" s="59"/>
      <c r="BY107" s="59"/>
      <c r="BZ107" s="59"/>
      <c r="CA107" s="59"/>
      <c r="CB107" s="59"/>
      <c r="CC107" s="59"/>
      <c r="CD107" s="59"/>
      <c r="CE107" s="59"/>
      <c r="CF107" s="73">
        <v>172538</v>
      </c>
      <c r="CG107" s="59"/>
      <c r="CH107" s="59"/>
      <c r="CI107" s="59"/>
      <c r="CJ107" s="59"/>
      <c r="CK107" s="59"/>
      <c r="CL107" s="59"/>
      <c r="CM107" s="59"/>
      <c r="CN107" s="59"/>
      <c r="CO107" s="59"/>
      <c r="CP107" s="75">
        <f t="shared" si="19"/>
        <v>8606172</v>
      </c>
      <c r="CQ107" s="59"/>
      <c r="CR107" s="59"/>
      <c r="CS107" s="59"/>
      <c r="CT107" s="59"/>
      <c r="CU107" s="59"/>
      <c r="CV107" s="59"/>
      <c r="CW107" s="59"/>
      <c r="CX107" s="59"/>
      <c r="CY107" s="59"/>
      <c r="CZ107" s="59"/>
      <c r="DA107" s="59"/>
      <c r="DB107" s="59"/>
      <c r="DC107" s="59"/>
      <c r="DD107" s="59"/>
      <c r="DE107" s="59"/>
      <c r="DF107" s="59"/>
      <c r="DG107" s="59"/>
      <c r="DH107" s="59"/>
      <c r="DI107" s="59"/>
      <c r="DJ107" s="59"/>
      <c r="DK107" s="78">
        <v>6921198</v>
      </c>
      <c r="DL107" s="78">
        <v>0</v>
      </c>
      <c r="DM107" s="78">
        <v>70856</v>
      </c>
      <c r="DN107" s="78">
        <v>0</v>
      </c>
      <c r="DO107" s="78">
        <v>0</v>
      </c>
      <c r="DP107" s="78">
        <v>0</v>
      </c>
      <c r="DQ107" s="78">
        <v>841389</v>
      </c>
      <c r="DR107" s="78">
        <v>0</v>
      </c>
      <c r="DS107" s="78">
        <v>407568</v>
      </c>
      <c r="DT107" s="78">
        <v>25000</v>
      </c>
      <c r="DU107" s="78">
        <v>61987</v>
      </c>
      <c r="DV107" s="78">
        <v>381185</v>
      </c>
      <c r="DW107" s="59">
        <v>0</v>
      </c>
      <c r="DX107" s="78">
        <v>98456</v>
      </c>
      <c r="DY107" s="78">
        <v>155359</v>
      </c>
      <c r="DZ107" s="78">
        <v>0</v>
      </c>
      <c r="EA107" s="78">
        <v>204599</v>
      </c>
      <c r="EB107" s="78">
        <v>206582</v>
      </c>
      <c r="EC107" s="78">
        <v>12500</v>
      </c>
      <c r="ED107" s="78">
        <v>242269</v>
      </c>
      <c r="EE107" s="78">
        <v>292576</v>
      </c>
      <c r="EF107" s="78">
        <v>172538</v>
      </c>
      <c r="EG107" s="78">
        <v>66200</v>
      </c>
      <c r="EH107" s="78">
        <v>22820</v>
      </c>
      <c r="EI107" s="78">
        <v>0</v>
      </c>
      <c r="EJ107" s="78">
        <v>500</v>
      </c>
      <c r="EK107" s="78">
        <v>10000</v>
      </c>
      <c r="EL107" s="78">
        <v>238441</v>
      </c>
      <c r="EM107" s="78">
        <v>3500</v>
      </c>
      <c r="EN107" s="78">
        <v>500</v>
      </c>
      <c r="EO107" s="78">
        <v>0</v>
      </c>
      <c r="EP107" s="105">
        <v>15473.829999985173</v>
      </c>
      <c r="EQ107" s="78">
        <v>111740</v>
      </c>
      <c r="ER107" s="59">
        <v>0</v>
      </c>
      <c r="ES107" s="78">
        <v>264000</v>
      </c>
      <c r="ET107" s="78">
        <v>0</v>
      </c>
      <c r="EU107" s="78">
        <v>0</v>
      </c>
      <c r="EV107" s="78">
        <v>0</v>
      </c>
      <c r="EW107" s="78">
        <v>23000</v>
      </c>
      <c r="EX107" s="79">
        <v>0</v>
      </c>
      <c r="EY107" s="78">
        <v>0</v>
      </c>
      <c r="EZ107" s="78">
        <v>45580</v>
      </c>
      <c r="FA107" s="78">
        <v>79315</v>
      </c>
      <c r="FB107" s="78">
        <v>-432264</v>
      </c>
      <c r="FC107" s="59">
        <v>0</v>
      </c>
      <c r="FD107" s="78">
        <v>0</v>
      </c>
      <c r="FE107" s="78">
        <v>-25000</v>
      </c>
      <c r="FF107" s="78">
        <v>-10000</v>
      </c>
      <c r="FG107" s="78">
        <v>0</v>
      </c>
      <c r="FH107" s="78">
        <v>-206582</v>
      </c>
      <c r="FI107" s="59">
        <v>0</v>
      </c>
      <c r="FJ107" s="78">
        <v>-50000</v>
      </c>
      <c r="FK107" s="59">
        <v>0</v>
      </c>
      <c r="FL107" s="59">
        <v>0</v>
      </c>
      <c r="FM107" s="78">
        <v>0</v>
      </c>
      <c r="FN107" s="59">
        <v>0</v>
      </c>
      <c r="FO107" s="78">
        <v>0</v>
      </c>
      <c r="FP107" s="78">
        <v>0</v>
      </c>
      <c r="FQ107" s="59">
        <v>0</v>
      </c>
      <c r="FR107" s="73">
        <v>-1472575.8299999887</v>
      </c>
      <c r="FS107" s="73">
        <v>0</v>
      </c>
      <c r="FT107" s="73">
        <v>-1472575.8299999887</v>
      </c>
      <c r="FU107" s="73">
        <v>0</v>
      </c>
      <c r="FV107" s="73">
        <f t="shared" si="16"/>
        <v>-1653227.9500000002</v>
      </c>
      <c r="FW107" s="74">
        <v>0</v>
      </c>
      <c r="FX107" s="73">
        <v>-1653227.9500000002</v>
      </c>
      <c r="FY107" s="73">
        <v>0</v>
      </c>
      <c r="FZ107" s="73">
        <v>0</v>
      </c>
      <c r="GA107" s="73">
        <v>0</v>
      </c>
      <c r="GB107" s="73">
        <v>0</v>
      </c>
      <c r="GC107" s="80">
        <v>8778710</v>
      </c>
      <c r="GD107" s="37">
        <f t="shared" si="12"/>
        <v>0</v>
      </c>
      <c r="GF107" s="50">
        <f t="shared" si="11"/>
        <v>8778709.9999999963</v>
      </c>
      <c r="GG107" s="80">
        <v>8778710</v>
      </c>
      <c r="GH107" s="37">
        <f t="shared" si="21"/>
        <v>10251285.829999985</v>
      </c>
      <c r="GI107" s="37">
        <f t="shared" si="17"/>
        <v>0</v>
      </c>
      <c r="GJ107" s="40" t="s">
        <v>403</v>
      </c>
      <c r="GK107" s="40" t="s">
        <v>142</v>
      </c>
      <c r="GL107">
        <v>7240439.9999999981</v>
      </c>
      <c r="GM107" s="37">
        <f t="shared" si="14"/>
        <v>1538269.9999999981</v>
      </c>
      <c r="GN107">
        <v>7400547</v>
      </c>
      <c r="GO107" s="37">
        <f t="shared" si="18"/>
        <v>2850738.8299999852</v>
      </c>
      <c r="GQ107">
        <v>7240440.0000000009</v>
      </c>
      <c r="GR107" s="37">
        <f t="shared" si="15"/>
        <v>1538269.9999999953</v>
      </c>
    </row>
    <row r="108" spans="1:200" ht="15" x14ac:dyDescent="0.25">
      <c r="A108" s="60" t="s">
        <v>404</v>
      </c>
      <c r="B108" s="60" t="s">
        <v>143</v>
      </c>
      <c r="C108" s="73">
        <v>4346745.42</v>
      </c>
      <c r="D108" s="73">
        <v>301918.92999999993</v>
      </c>
      <c r="E108" s="73">
        <v>0</v>
      </c>
      <c r="F108" s="73">
        <v>0</v>
      </c>
      <c r="G108" s="73">
        <v>287495.09999999887</v>
      </c>
      <c r="H108" s="73">
        <v>804772.36</v>
      </c>
      <c r="I108" s="73">
        <v>131728.85999999999</v>
      </c>
      <c r="J108" s="73">
        <v>0</v>
      </c>
      <c r="K108" s="73">
        <v>219284.63000000003</v>
      </c>
      <c r="L108" s="73">
        <v>64601.169999999991</v>
      </c>
      <c r="M108" s="73">
        <v>15337.3399999999</v>
      </c>
      <c r="N108" s="73">
        <v>369787.39999999991</v>
      </c>
      <c r="O108" s="73">
        <v>0</v>
      </c>
      <c r="P108" s="73">
        <v>120279.3299999999</v>
      </c>
      <c r="Q108" s="73">
        <v>168032.09999999977</v>
      </c>
      <c r="R108" s="73">
        <v>0</v>
      </c>
      <c r="S108" s="73">
        <v>101457.36999999989</v>
      </c>
      <c r="T108" s="73">
        <v>0</v>
      </c>
      <c r="U108" s="73">
        <v>6013.4399999999896</v>
      </c>
      <c r="V108" s="73">
        <v>165497.4199999999</v>
      </c>
      <c r="W108" s="73">
        <v>184835.3599999999</v>
      </c>
      <c r="X108" s="73">
        <v>69015</v>
      </c>
      <c r="Y108" s="73">
        <v>69954.059999999896</v>
      </c>
      <c r="Z108" s="73">
        <v>35067.550000000003</v>
      </c>
      <c r="AA108" s="73">
        <v>0</v>
      </c>
      <c r="AB108" s="73">
        <v>3521.0799999999899</v>
      </c>
      <c r="AC108" s="73">
        <v>1822.01</v>
      </c>
      <c r="AD108" s="73">
        <v>190631.269999999</v>
      </c>
      <c r="AE108" s="73">
        <v>6153</v>
      </c>
      <c r="AF108" s="73">
        <v>0</v>
      </c>
      <c r="AG108" s="73">
        <v>20843.609999999902</v>
      </c>
      <c r="AH108" s="73">
        <v>0</v>
      </c>
      <c r="AI108" s="73">
        <v>13567.409999999989</v>
      </c>
      <c r="AJ108" s="73">
        <v>0</v>
      </c>
      <c r="AK108" s="73">
        <v>168822.98</v>
      </c>
      <c r="AL108" s="73">
        <v>7909</v>
      </c>
      <c r="AM108" s="73">
        <v>0</v>
      </c>
      <c r="AN108" s="73">
        <v>560</v>
      </c>
      <c r="AO108" s="73">
        <v>20352.179999999993</v>
      </c>
      <c r="AP108" s="73">
        <v>0</v>
      </c>
      <c r="AQ108" s="73">
        <v>84.4</v>
      </c>
      <c r="AR108" s="73">
        <v>119202.8</v>
      </c>
      <c r="AS108" s="73">
        <v>33265.22</v>
      </c>
      <c r="AT108" s="73">
        <v>-172847.05061942805</v>
      </c>
      <c r="AU108" s="73">
        <v>0</v>
      </c>
      <c r="AV108" s="73">
        <v>-2348</v>
      </c>
      <c r="AW108" s="73">
        <v>-4655</v>
      </c>
      <c r="AX108" s="73">
        <v>-10540.91</v>
      </c>
      <c r="AY108" s="74">
        <v>-1062787.8993805719</v>
      </c>
      <c r="AZ108" s="73">
        <v>0</v>
      </c>
      <c r="BA108" s="73">
        <v>0</v>
      </c>
      <c r="BB108" s="73">
        <v>-16279.549999999899</v>
      </c>
      <c r="BC108" s="73">
        <v>0</v>
      </c>
      <c r="BD108" s="73">
        <v>0</v>
      </c>
      <c r="BE108" s="73">
        <v>0</v>
      </c>
      <c r="BF108" s="73">
        <v>-103543.14</v>
      </c>
      <c r="BG108" s="73">
        <v>0</v>
      </c>
      <c r="BH108" s="73">
        <v>0</v>
      </c>
      <c r="BI108" s="73">
        <v>-1676.25</v>
      </c>
      <c r="BJ108" s="73">
        <v>0</v>
      </c>
      <c r="BK108" s="59"/>
      <c r="BL108" s="59"/>
      <c r="BM108" s="59"/>
      <c r="BN108" s="59"/>
      <c r="BO108" s="59"/>
      <c r="BP108" s="59"/>
      <c r="BQ108" s="59"/>
      <c r="BR108" s="59"/>
      <c r="BS108" s="59"/>
      <c r="BT108" s="59"/>
      <c r="BU108" s="59"/>
      <c r="BV108" s="60"/>
      <c r="BW108" s="60"/>
      <c r="BX108" s="59"/>
      <c r="BY108" s="59"/>
      <c r="BZ108" s="59"/>
      <c r="CA108" s="59"/>
      <c r="CB108" s="59"/>
      <c r="CC108" s="59"/>
      <c r="CD108" s="59"/>
      <c r="CE108" s="59"/>
      <c r="CF108" s="73">
        <v>69015</v>
      </c>
      <c r="CG108" s="59"/>
      <c r="CH108" s="59"/>
      <c r="CI108" s="59"/>
      <c r="CJ108" s="59"/>
      <c r="CK108" s="59"/>
      <c r="CL108" s="59"/>
      <c r="CM108" s="59"/>
      <c r="CN108" s="59"/>
      <c r="CO108" s="59"/>
      <c r="CP108" s="75">
        <f>+GC108-BZ108-CF108</f>
        <v>6604865</v>
      </c>
      <c r="CQ108" s="59"/>
      <c r="CR108" s="59"/>
      <c r="CS108" s="59"/>
      <c r="CT108" s="59"/>
      <c r="CU108" s="59"/>
      <c r="CV108" s="59"/>
      <c r="CW108" s="59"/>
      <c r="CX108" s="59"/>
      <c r="CY108" s="59"/>
      <c r="CZ108" s="59"/>
      <c r="DA108" s="59"/>
      <c r="DB108" s="59"/>
      <c r="DC108" s="59"/>
      <c r="DD108" s="59"/>
      <c r="DE108" s="59"/>
      <c r="DF108" s="59"/>
      <c r="DG108" s="59"/>
      <c r="DH108" s="59"/>
      <c r="DI108" s="59"/>
      <c r="DJ108" s="59"/>
      <c r="DK108" s="78">
        <v>4397443</v>
      </c>
      <c r="DL108" s="78">
        <v>295459</v>
      </c>
      <c r="DM108" s="78">
        <v>0</v>
      </c>
      <c r="DN108" s="78">
        <v>0</v>
      </c>
      <c r="DO108" s="78">
        <v>135021</v>
      </c>
      <c r="DP108" s="78">
        <v>906574</v>
      </c>
      <c r="DQ108" s="78">
        <v>195431</v>
      </c>
      <c r="DR108" s="78">
        <v>0</v>
      </c>
      <c r="DS108" s="78">
        <v>226538</v>
      </c>
      <c r="DT108" s="78">
        <v>62797</v>
      </c>
      <c r="DU108" s="78">
        <v>0</v>
      </c>
      <c r="DV108" s="78">
        <v>368869</v>
      </c>
      <c r="DW108" s="59">
        <v>0</v>
      </c>
      <c r="DX108" s="78">
        <v>20000</v>
      </c>
      <c r="DY108" s="78">
        <v>45286</v>
      </c>
      <c r="DZ108" s="78">
        <v>0</v>
      </c>
      <c r="EA108" s="78">
        <v>98330</v>
      </c>
      <c r="EB108" s="78">
        <v>14547</v>
      </c>
      <c r="EC108" s="78">
        <v>6014</v>
      </c>
      <c r="ED108" s="78">
        <v>170889</v>
      </c>
      <c r="EE108" s="78">
        <v>170000</v>
      </c>
      <c r="EF108" s="78">
        <v>69015</v>
      </c>
      <c r="EG108" s="78">
        <v>75000</v>
      </c>
      <c r="EH108" s="78">
        <v>10000</v>
      </c>
      <c r="EI108" s="78">
        <v>0</v>
      </c>
      <c r="EJ108" s="78">
        <v>3000</v>
      </c>
      <c r="EK108" s="78">
        <v>4000</v>
      </c>
      <c r="EL108" s="78">
        <v>166150</v>
      </c>
      <c r="EM108" s="78">
        <v>3500</v>
      </c>
      <c r="EN108" s="78">
        <v>0</v>
      </c>
      <c r="EO108" s="78">
        <v>11400</v>
      </c>
      <c r="EP108" s="105">
        <v>50000.569999993779</v>
      </c>
      <c r="EQ108" s="78">
        <v>120000</v>
      </c>
      <c r="ER108" s="59">
        <v>0</v>
      </c>
      <c r="ES108" s="78">
        <v>200000</v>
      </c>
      <c r="ET108" s="78">
        <v>10000</v>
      </c>
      <c r="EU108" s="78">
        <v>100250</v>
      </c>
      <c r="EV108" s="78">
        <v>810</v>
      </c>
      <c r="EW108" s="78">
        <v>20000</v>
      </c>
      <c r="EX108" s="79">
        <v>0</v>
      </c>
      <c r="EY108" s="78">
        <v>1500</v>
      </c>
      <c r="EZ108" s="78">
        <v>118150</v>
      </c>
      <c r="FA108" s="78">
        <v>29335</v>
      </c>
      <c r="FB108" s="78">
        <v>-856226</v>
      </c>
      <c r="FC108" s="59">
        <v>0</v>
      </c>
      <c r="FD108" s="78">
        <v>0</v>
      </c>
      <c r="FE108" s="78">
        <v>-7500</v>
      </c>
      <c r="FF108" s="78">
        <v>-7500</v>
      </c>
      <c r="FG108" s="78">
        <v>0</v>
      </c>
      <c r="FH108" s="78">
        <v>0</v>
      </c>
      <c r="FI108" s="59">
        <v>0</v>
      </c>
      <c r="FJ108" s="78">
        <v>-7500</v>
      </c>
      <c r="FK108" s="59">
        <v>0</v>
      </c>
      <c r="FL108" s="59">
        <v>0</v>
      </c>
      <c r="FM108" s="78">
        <v>0</v>
      </c>
      <c r="FN108" s="59">
        <v>0</v>
      </c>
      <c r="FO108" s="78">
        <v>0</v>
      </c>
      <c r="FP108" s="78">
        <v>-150</v>
      </c>
      <c r="FQ108" s="59">
        <v>0</v>
      </c>
      <c r="FR108" s="73">
        <v>-552552.56999999552</v>
      </c>
      <c r="FS108" s="73">
        <v>0</v>
      </c>
      <c r="FT108" s="73">
        <v>-552552.56999999552</v>
      </c>
      <c r="FU108" s="73">
        <v>0</v>
      </c>
      <c r="FV108" s="73">
        <f t="shared" si="16"/>
        <v>-449009.42999999993</v>
      </c>
      <c r="FW108" s="74">
        <v>0</v>
      </c>
      <c r="FX108" s="73">
        <v>-449009.42999999993</v>
      </c>
      <c r="FY108" s="73">
        <v>0</v>
      </c>
      <c r="FZ108" s="73">
        <v>0</v>
      </c>
      <c r="GA108" s="73">
        <v>0</v>
      </c>
      <c r="GB108" s="73">
        <v>0</v>
      </c>
      <c r="GC108" s="80">
        <v>6673880</v>
      </c>
      <c r="GD108" s="37">
        <f t="shared" si="12"/>
        <v>0</v>
      </c>
      <c r="GF108" s="50">
        <f t="shared" si="11"/>
        <v>6673879.9999999981</v>
      </c>
      <c r="GG108" s="80">
        <v>6673880</v>
      </c>
      <c r="GH108" s="37">
        <f t="shared" si="21"/>
        <v>7226432.5699999938</v>
      </c>
      <c r="GI108" s="37">
        <f t="shared" si="17"/>
        <v>0</v>
      </c>
      <c r="GJ108" s="40" t="s">
        <v>404</v>
      </c>
      <c r="GK108" s="40" t="s">
        <v>143</v>
      </c>
      <c r="GL108">
        <v>4818239.9999999972</v>
      </c>
      <c r="GM108" s="37">
        <f t="shared" si="14"/>
        <v>1855640.0000000009</v>
      </c>
      <c r="GN108">
        <v>4809159</v>
      </c>
      <c r="GO108" s="37">
        <f t="shared" si="18"/>
        <v>2417273.5699999938</v>
      </c>
      <c r="GQ108">
        <v>4818239.9999999981</v>
      </c>
      <c r="GR108" s="37">
        <f t="shared" si="15"/>
        <v>1855640</v>
      </c>
    </row>
    <row r="109" spans="1:200" ht="15" x14ac:dyDescent="0.25">
      <c r="A109" s="60" t="s">
        <v>405</v>
      </c>
      <c r="B109" s="60" t="s">
        <v>144</v>
      </c>
      <c r="C109" s="73">
        <v>7724403.5200000005</v>
      </c>
      <c r="D109" s="73">
        <v>194188.34999999992</v>
      </c>
      <c r="E109" s="73">
        <v>77159.649999999907</v>
      </c>
      <c r="F109" s="73">
        <v>109.50999999999991</v>
      </c>
      <c r="G109" s="73">
        <v>487680.62999999896</v>
      </c>
      <c r="H109" s="73">
        <v>0</v>
      </c>
      <c r="I109" s="73">
        <v>1115897.399999999</v>
      </c>
      <c r="J109" s="73">
        <v>0</v>
      </c>
      <c r="K109" s="73">
        <v>205956.7199999998</v>
      </c>
      <c r="L109" s="73">
        <v>62681.109999999993</v>
      </c>
      <c r="M109" s="73">
        <v>103499.3899999999</v>
      </c>
      <c r="N109" s="73">
        <v>502138.47</v>
      </c>
      <c r="O109" s="73">
        <v>0</v>
      </c>
      <c r="P109" s="73">
        <v>24255.66</v>
      </c>
      <c r="Q109" s="73">
        <v>232867.52999999997</v>
      </c>
      <c r="R109" s="73">
        <v>0</v>
      </c>
      <c r="S109" s="73">
        <v>144779.4</v>
      </c>
      <c r="T109" s="73">
        <v>211531.68999999898</v>
      </c>
      <c r="U109" s="73">
        <v>4500</v>
      </c>
      <c r="V109" s="73">
        <v>339525.68999999878</v>
      </c>
      <c r="W109" s="73">
        <v>389124.06999999902</v>
      </c>
      <c r="X109" s="73">
        <v>143955.12</v>
      </c>
      <c r="Y109" s="73">
        <v>33475.879999999903</v>
      </c>
      <c r="Z109" s="73">
        <v>30957.58</v>
      </c>
      <c r="AA109" s="73">
        <v>411.13999999999902</v>
      </c>
      <c r="AB109" s="73">
        <v>972.46</v>
      </c>
      <c r="AC109" s="73">
        <v>12447.31999999998</v>
      </c>
      <c r="AD109" s="73">
        <v>358024.25</v>
      </c>
      <c r="AE109" s="73">
        <v>60646.62</v>
      </c>
      <c r="AF109" s="73">
        <v>5907.72</v>
      </c>
      <c r="AG109" s="73">
        <v>322119.86999999901</v>
      </c>
      <c r="AH109" s="73">
        <v>0</v>
      </c>
      <c r="AI109" s="73">
        <v>9195.4499999999898</v>
      </c>
      <c r="AJ109" s="73">
        <v>0</v>
      </c>
      <c r="AK109" s="73">
        <v>314421.2</v>
      </c>
      <c r="AL109" s="73">
        <v>35823.669999999896</v>
      </c>
      <c r="AM109" s="73">
        <v>1201.5999999999899</v>
      </c>
      <c r="AN109" s="73">
        <v>-53078</v>
      </c>
      <c r="AO109" s="73">
        <v>11896.809999999899</v>
      </c>
      <c r="AP109" s="73">
        <v>0</v>
      </c>
      <c r="AQ109" s="73">
        <v>457.98</v>
      </c>
      <c r="AR109" s="73">
        <v>-8166</v>
      </c>
      <c r="AS109" s="73">
        <v>91303.849999999889</v>
      </c>
      <c r="AT109" s="73">
        <v>-631796.63595879544</v>
      </c>
      <c r="AU109" s="73">
        <v>0</v>
      </c>
      <c r="AV109" s="73">
        <v>-76000.460000000006</v>
      </c>
      <c r="AW109" s="73">
        <v>-164599.67999999999</v>
      </c>
      <c r="AX109" s="73">
        <v>-488525.83999999991</v>
      </c>
      <c r="AY109" s="74">
        <v>-1440857.0740412045</v>
      </c>
      <c r="AZ109" s="73">
        <v>-104.22</v>
      </c>
      <c r="BA109" s="73">
        <v>0</v>
      </c>
      <c r="BB109" s="73">
        <v>-182433.2</v>
      </c>
      <c r="BC109" s="73">
        <v>0</v>
      </c>
      <c r="BD109" s="73">
        <v>0</v>
      </c>
      <c r="BE109" s="73">
        <v>0</v>
      </c>
      <c r="BF109" s="73">
        <v>-175176.649999999</v>
      </c>
      <c r="BG109" s="73">
        <v>0</v>
      </c>
      <c r="BH109" s="73">
        <v>0</v>
      </c>
      <c r="BI109" s="73">
        <v>-139.55000000000001</v>
      </c>
      <c r="BJ109" s="73">
        <v>0</v>
      </c>
      <c r="BK109" s="59"/>
      <c r="BL109" s="59"/>
      <c r="BM109" s="59"/>
      <c r="BN109" s="59"/>
      <c r="BO109" s="59"/>
      <c r="BP109" s="59"/>
      <c r="BQ109" s="59"/>
      <c r="BR109" s="59"/>
      <c r="BS109" s="59"/>
      <c r="BT109" s="59"/>
      <c r="BU109" s="59"/>
      <c r="BV109" s="60"/>
      <c r="BW109" s="60"/>
      <c r="BX109" s="59"/>
      <c r="BY109" s="59"/>
      <c r="BZ109" s="59"/>
      <c r="CA109" s="59"/>
      <c r="CB109" s="59"/>
      <c r="CC109" s="59"/>
      <c r="CD109" s="59"/>
      <c r="CE109" s="59"/>
      <c r="CF109" s="73">
        <v>143955.12</v>
      </c>
      <c r="CG109" s="59"/>
      <c r="CH109" s="59"/>
      <c r="CI109" s="59"/>
      <c r="CJ109" s="59"/>
      <c r="CK109" s="59"/>
      <c r="CL109" s="59"/>
      <c r="CM109" s="59"/>
      <c r="CN109" s="59"/>
      <c r="CO109" s="59"/>
      <c r="CP109" s="75">
        <f t="shared" si="19"/>
        <v>9888684.8800000008</v>
      </c>
      <c r="CQ109" s="59"/>
      <c r="CR109" s="59"/>
      <c r="CS109" s="59"/>
      <c r="CT109" s="59"/>
      <c r="CU109" s="59"/>
      <c r="CV109" s="59"/>
      <c r="CW109" s="59"/>
      <c r="CX109" s="59"/>
      <c r="CY109" s="59"/>
      <c r="CZ109" s="59"/>
      <c r="DA109" s="59"/>
      <c r="DB109" s="59"/>
      <c r="DC109" s="59"/>
      <c r="DD109" s="59"/>
      <c r="DE109" s="59"/>
      <c r="DF109" s="59"/>
      <c r="DG109" s="59"/>
      <c r="DH109" s="59"/>
      <c r="DI109" s="59"/>
      <c r="DJ109" s="59"/>
      <c r="DK109" s="78">
        <v>7570713</v>
      </c>
      <c r="DL109" s="78">
        <v>154392</v>
      </c>
      <c r="DM109" s="78">
        <v>82847</v>
      </c>
      <c r="DN109" s="78">
        <v>0</v>
      </c>
      <c r="DO109" s="78">
        <v>228934</v>
      </c>
      <c r="DP109" s="78">
        <v>0</v>
      </c>
      <c r="DQ109" s="78">
        <v>1141420</v>
      </c>
      <c r="DR109" s="78">
        <v>0</v>
      </c>
      <c r="DS109" s="78">
        <v>220789</v>
      </c>
      <c r="DT109" s="78">
        <v>73692</v>
      </c>
      <c r="DU109" s="78">
        <v>120791</v>
      </c>
      <c r="DV109" s="78">
        <v>453819</v>
      </c>
      <c r="DW109" s="59">
        <v>0</v>
      </c>
      <c r="DX109" s="78">
        <v>5000</v>
      </c>
      <c r="DY109" s="78">
        <v>158797</v>
      </c>
      <c r="DZ109" s="78">
        <v>3000</v>
      </c>
      <c r="EA109" s="78">
        <v>192565</v>
      </c>
      <c r="EB109" s="78">
        <v>193522</v>
      </c>
      <c r="EC109" s="78">
        <v>10800</v>
      </c>
      <c r="ED109" s="78">
        <v>284852</v>
      </c>
      <c r="EE109" s="78">
        <v>501474</v>
      </c>
      <c r="EF109" s="78">
        <v>143955.12</v>
      </c>
      <c r="EG109" s="78">
        <v>39680</v>
      </c>
      <c r="EH109" s="78">
        <v>35280</v>
      </c>
      <c r="EI109" s="78">
        <v>500</v>
      </c>
      <c r="EJ109" s="78">
        <v>500</v>
      </c>
      <c r="EK109" s="78">
        <v>4750</v>
      </c>
      <c r="EL109" s="78">
        <v>254500</v>
      </c>
      <c r="EM109" s="78">
        <v>21600</v>
      </c>
      <c r="EN109" s="78">
        <v>2000</v>
      </c>
      <c r="EO109" s="78">
        <v>6000</v>
      </c>
      <c r="EP109" s="105">
        <v>-1375.1400000024587</v>
      </c>
      <c r="EQ109" s="78">
        <v>16000</v>
      </c>
      <c r="ER109" s="59">
        <v>0</v>
      </c>
      <c r="ES109" s="78">
        <v>250000</v>
      </c>
      <c r="ET109" s="78">
        <v>6000</v>
      </c>
      <c r="EU109" s="78">
        <v>2538</v>
      </c>
      <c r="EV109" s="78">
        <v>1500</v>
      </c>
      <c r="EW109" s="78">
        <v>0</v>
      </c>
      <c r="EX109" s="79">
        <v>0</v>
      </c>
      <c r="EY109" s="78">
        <v>1500</v>
      </c>
      <c r="EZ109" s="78">
        <v>223500</v>
      </c>
      <c r="FA109" s="78">
        <v>92677</v>
      </c>
      <c r="FB109" s="78">
        <v>-1486986</v>
      </c>
      <c r="FC109" s="59">
        <v>0</v>
      </c>
      <c r="FD109" s="78">
        <v>0</v>
      </c>
      <c r="FE109" s="78">
        <v>-192100</v>
      </c>
      <c r="FF109" s="78">
        <v>-295362</v>
      </c>
      <c r="FG109" s="78">
        <v>0</v>
      </c>
      <c r="FH109" s="78">
        <v>-183868</v>
      </c>
      <c r="FI109" s="59">
        <v>0</v>
      </c>
      <c r="FJ109" s="78">
        <v>-121354</v>
      </c>
      <c r="FK109" s="59">
        <v>0</v>
      </c>
      <c r="FL109" s="59">
        <v>0</v>
      </c>
      <c r="FM109" s="78">
        <v>0</v>
      </c>
      <c r="FN109" s="59">
        <v>0</v>
      </c>
      <c r="FO109" s="78">
        <v>0</v>
      </c>
      <c r="FP109" s="78">
        <v>-200</v>
      </c>
      <c r="FQ109" s="59">
        <v>0</v>
      </c>
      <c r="FR109" s="73">
        <v>-186001.97999999998</v>
      </c>
      <c r="FS109" s="73">
        <v>0</v>
      </c>
      <c r="FT109" s="73">
        <v>-186001.97999999998</v>
      </c>
      <c r="FU109" s="73">
        <v>0</v>
      </c>
      <c r="FV109" s="73">
        <f t="shared" si="16"/>
        <v>-10825.330000000016</v>
      </c>
      <c r="FW109" s="74">
        <v>0</v>
      </c>
      <c r="FX109" s="73">
        <v>-10825.330000000016</v>
      </c>
      <c r="FY109" s="73">
        <v>0</v>
      </c>
      <c r="FZ109" s="73">
        <v>0</v>
      </c>
      <c r="GA109" s="73">
        <v>0</v>
      </c>
      <c r="GB109" s="73">
        <v>0</v>
      </c>
      <c r="GC109" s="80">
        <v>10032640</v>
      </c>
      <c r="GD109" s="37">
        <f t="shared" si="12"/>
        <v>0</v>
      </c>
      <c r="GF109" s="50">
        <f t="shared" si="11"/>
        <v>10032639.999999996</v>
      </c>
      <c r="GG109" s="80">
        <v>10032640</v>
      </c>
      <c r="GH109" s="37">
        <f t="shared" si="21"/>
        <v>10218641.979999997</v>
      </c>
      <c r="GI109" s="37">
        <f t="shared" si="17"/>
        <v>0</v>
      </c>
      <c r="GJ109" s="40" t="s">
        <v>405</v>
      </c>
      <c r="GK109" s="40" t="s">
        <v>144</v>
      </c>
      <c r="GL109">
        <v>8505310.0000000019</v>
      </c>
      <c r="GM109" s="37">
        <f t="shared" si="14"/>
        <v>1527329.9999999944</v>
      </c>
      <c r="GN109">
        <v>8505511</v>
      </c>
      <c r="GO109" s="37">
        <f t="shared" si="18"/>
        <v>1713130.9799999967</v>
      </c>
      <c r="GQ109">
        <v>8505309.9999999981</v>
      </c>
      <c r="GR109" s="37">
        <f t="shared" si="15"/>
        <v>1527329.9999999981</v>
      </c>
    </row>
    <row r="110" spans="1:200" ht="15" x14ac:dyDescent="0.25">
      <c r="A110" s="60" t="s">
        <v>406</v>
      </c>
      <c r="B110" s="60" t="s">
        <v>145</v>
      </c>
      <c r="C110" s="73">
        <v>5895477.2299999995</v>
      </c>
      <c r="D110" s="73">
        <v>116703.54999999989</v>
      </c>
      <c r="E110" s="73">
        <v>607556.04999999993</v>
      </c>
      <c r="F110" s="73">
        <v>0</v>
      </c>
      <c r="G110" s="73">
        <v>317049.09999999998</v>
      </c>
      <c r="H110" s="73">
        <v>1573542.6599999988</v>
      </c>
      <c r="I110" s="73">
        <v>307099.0399999998</v>
      </c>
      <c r="J110" s="73">
        <v>0</v>
      </c>
      <c r="K110" s="73">
        <v>159730.24999999988</v>
      </c>
      <c r="L110" s="73">
        <v>89900.67</v>
      </c>
      <c r="M110" s="73">
        <v>39802.160000000003</v>
      </c>
      <c r="N110" s="73">
        <v>396067.3299999999</v>
      </c>
      <c r="O110" s="73">
        <v>0</v>
      </c>
      <c r="P110" s="73">
        <v>118319.239999999</v>
      </c>
      <c r="Q110" s="73">
        <v>676134.03999999899</v>
      </c>
      <c r="R110" s="73">
        <v>0</v>
      </c>
      <c r="S110" s="73">
        <v>178509.60000000003</v>
      </c>
      <c r="T110" s="73">
        <v>0</v>
      </c>
      <c r="U110" s="73">
        <v>8327.0400000000009</v>
      </c>
      <c r="V110" s="73">
        <v>272520.78999999998</v>
      </c>
      <c r="W110" s="73">
        <v>364214.57</v>
      </c>
      <c r="X110" s="73">
        <v>152475</v>
      </c>
      <c r="Y110" s="73">
        <v>340699.679999999</v>
      </c>
      <c r="Z110" s="73">
        <v>44944.87</v>
      </c>
      <c r="AA110" s="73">
        <v>29414.66</v>
      </c>
      <c r="AB110" s="73">
        <v>988.90999999999894</v>
      </c>
      <c r="AC110" s="73">
        <v>1855.2099999999982</v>
      </c>
      <c r="AD110" s="73">
        <v>220489.329999999</v>
      </c>
      <c r="AE110" s="73">
        <v>23061.99</v>
      </c>
      <c r="AF110" s="73">
        <v>0</v>
      </c>
      <c r="AG110" s="73">
        <v>384.94999999999993</v>
      </c>
      <c r="AH110" s="73">
        <v>0</v>
      </c>
      <c r="AI110" s="73">
        <v>19289.029999999992</v>
      </c>
      <c r="AJ110" s="73">
        <v>0</v>
      </c>
      <c r="AK110" s="73">
        <v>231510.299999999</v>
      </c>
      <c r="AL110" s="73">
        <v>50203.519999999902</v>
      </c>
      <c r="AM110" s="73">
        <v>2370.4899999999898</v>
      </c>
      <c r="AN110" s="73">
        <v>31643</v>
      </c>
      <c r="AO110" s="73">
        <v>0</v>
      </c>
      <c r="AP110" s="73">
        <v>0</v>
      </c>
      <c r="AQ110" s="73">
        <v>8553.03999999999</v>
      </c>
      <c r="AR110" s="73">
        <v>130050</v>
      </c>
      <c r="AS110" s="73">
        <v>35494.36</v>
      </c>
      <c r="AT110" s="73">
        <v>-226184.83789608185</v>
      </c>
      <c r="AU110" s="73">
        <v>0</v>
      </c>
      <c r="AV110" s="73">
        <v>-519.26999999999896</v>
      </c>
      <c r="AW110" s="73">
        <v>-6021.49</v>
      </c>
      <c r="AX110" s="73">
        <v>-72447.02</v>
      </c>
      <c r="AY110" s="74">
        <v>-1037066.1921039182</v>
      </c>
      <c r="AZ110" s="73">
        <v>-14183.879999999899</v>
      </c>
      <c r="BA110" s="73">
        <v>0</v>
      </c>
      <c r="BB110" s="73">
        <v>-15986.84</v>
      </c>
      <c r="BC110" s="73">
        <v>0</v>
      </c>
      <c r="BD110" s="73">
        <v>0</v>
      </c>
      <c r="BE110" s="73">
        <v>0</v>
      </c>
      <c r="BF110" s="73">
        <v>-796482.13</v>
      </c>
      <c r="BG110" s="73">
        <v>0</v>
      </c>
      <c r="BH110" s="73">
        <v>0</v>
      </c>
      <c r="BI110" s="73">
        <v>0</v>
      </c>
      <c r="BJ110" s="73">
        <v>0</v>
      </c>
      <c r="BK110" s="59"/>
      <c r="BL110" s="59"/>
      <c r="BM110" s="59"/>
      <c r="BN110" s="59"/>
      <c r="BO110" s="59"/>
      <c r="BP110" s="59"/>
      <c r="BQ110" s="59"/>
      <c r="BR110" s="59"/>
      <c r="BS110" s="59"/>
      <c r="BT110" s="59"/>
      <c r="BU110" s="59"/>
      <c r="BV110" s="60"/>
      <c r="BW110" s="60"/>
      <c r="BX110" s="59"/>
      <c r="BY110" s="59"/>
      <c r="BZ110" s="59"/>
      <c r="CA110" s="59"/>
      <c r="CB110" s="59"/>
      <c r="CC110" s="59"/>
      <c r="CD110" s="59"/>
      <c r="CE110" s="59"/>
      <c r="CF110" s="73">
        <v>152475</v>
      </c>
      <c r="CG110" s="59"/>
      <c r="CH110" s="59"/>
      <c r="CI110" s="59"/>
      <c r="CJ110" s="59"/>
      <c r="CK110" s="59"/>
      <c r="CL110" s="59"/>
      <c r="CM110" s="59"/>
      <c r="CN110" s="59"/>
      <c r="CO110" s="59"/>
      <c r="CP110" s="75">
        <f t="shared" si="19"/>
        <v>10123014.999999998</v>
      </c>
      <c r="CQ110" s="59"/>
      <c r="CR110" s="59"/>
      <c r="CS110" s="59"/>
      <c r="CT110" s="59"/>
      <c r="CU110" s="59"/>
      <c r="CV110" s="59"/>
      <c r="CW110" s="59"/>
      <c r="CX110" s="59"/>
      <c r="CY110" s="59"/>
      <c r="CZ110" s="59"/>
      <c r="DA110" s="59"/>
      <c r="DB110" s="59"/>
      <c r="DC110" s="59"/>
      <c r="DD110" s="59"/>
      <c r="DE110" s="59"/>
      <c r="DF110" s="59"/>
      <c r="DG110" s="59"/>
      <c r="DH110" s="59"/>
      <c r="DI110" s="59"/>
      <c r="DJ110" s="59"/>
      <c r="DK110" s="78">
        <v>6011955</v>
      </c>
      <c r="DL110" s="78">
        <v>79167</v>
      </c>
      <c r="DM110" s="78">
        <v>595038</v>
      </c>
      <c r="DN110" s="78">
        <v>0</v>
      </c>
      <c r="DO110" s="78">
        <v>178249</v>
      </c>
      <c r="DP110" s="78">
        <v>1761710</v>
      </c>
      <c r="DQ110" s="78">
        <v>339111</v>
      </c>
      <c r="DR110" s="78">
        <v>0</v>
      </c>
      <c r="DS110" s="78">
        <v>168808</v>
      </c>
      <c r="DT110" s="78">
        <v>45402</v>
      </c>
      <c r="DU110" s="78">
        <v>53322</v>
      </c>
      <c r="DV110" s="78">
        <v>406911</v>
      </c>
      <c r="DW110" s="59">
        <v>0</v>
      </c>
      <c r="DX110" s="78">
        <v>107659</v>
      </c>
      <c r="DY110" s="78">
        <v>482082</v>
      </c>
      <c r="DZ110" s="78">
        <v>0</v>
      </c>
      <c r="EA110" s="78">
        <v>177020</v>
      </c>
      <c r="EB110" s="78">
        <v>0</v>
      </c>
      <c r="EC110" s="78">
        <v>7000</v>
      </c>
      <c r="ED110" s="78">
        <v>279847</v>
      </c>
      <c r="EE110" s="78">
        <v>319632</v>
      </c>
      <c r="EF110" s="78">
        <v>152475</v>
      </c>
      <c r="EG110" s="78">
        <v>267421</v>
      </c>
      <c r="EH110" s="78">
        <v>39359</v>
      </c>
      <c r="EI110" s="78">
        <v>2000</v>
      </c>
      <c r="EJ110" s="78">
        <v>1800</v>
      </c>
      <c r="EK110" s="78">
        <v>1200</v>
      </c>
      <c r="EL110" s="78">
        <v>185000</v>
      </c>
      <c r="EM110" s="78">
        <v>44500</v>
      </c>
      <c r="EN110" s="78">
        <v>20000</v>
      </c>
      <c r="EO110" s="78">
        <v>2000</v>
      </c>
      <c r="EP110" s="105">
        <v>9913.7699999846518</v>
      </c>
      <c r="EQ110" s="78">
        <v>7330</v>
      </c>
      <c r="ER110" s="59">
        <v>0</v>
      </c>
      <c r="ES110" s="78">
        <v>260000</v>
      </c>
      <c r="ET110" s="78">
        <v>62000</v>
      </c>
      <c r="EU110" s="78">
        <v>5228</v>
      </c>
      <c r="EV110" s="78">
        <v>16040</v>
      </c>
      <c r="EW110" s="78">
        <v>0</v>
      </c>
      <c r="EX110" s="79">
        <v>0</v>
      </c>
      <c r="EY110" s="78">
        <v>2000</v>
      </c>
      <c r="EZ110" s="78">
        <v>130050</v>
      </c>
      <c r="FA110" s="78">
        <v>35918</v>
      </c>
      <c r="FB110" s="78">
        <v>-859246</v>
      </c>
      <c r="FC110" s="59">
        <v>0</v>
      </c>
      <c r="FD110" s="78">
        <v>-5000</v>
      </c>
      <c r="FE110" s="78">
        <v>-10000</v>
      </c>
      <c r="FF110" s="78">
        <v>-49405</v>
      </c>
      <c r="FG110" s="78">
        <v>-10000</v>
      </c>
      <c r="FH110" s="78">
        <v>-2000</v>
      </c>
      <c r="FI110" s="59">
        <v>0</v>
      </c>
      <c r="FJ110" s="78">
        <v>-10200</v>
      </c>
      <c r="FK110" s="59">
        <v>0</v>
      </c>
      <c r="FL110" s="59">
        <v>0</v>
      </c>
      <c r="FM110" s="78">
        <v>0</v>
      </c>
      <c r="FN110" s="59">
        <v>0</v>
      </c>
      <c r="FO110" s="78">
        <v>0</v>
      </c>
      <c r="FP110" s="78">
        <v>0</v>
      </c>
      <c r="FQ110" s="59">
        <v>0</v>
      </c>
      <c r="FR110" s="73">
        <v>-1035806.77</v>
      </c>
      <c r="FS110" s="73">
        <v>0</v>
      </c>
      <c r="FT110" s="73">
        <v>-1035806.77</v>
      </c>
      <c r="FU110" s="73">
        <v>0</v>
      </c>
      <c r="FV110" s="73">
        <f t="shared" si="16"/>
        <v>-239324.64</v>
      </c>
      <c r="FW110" s="74">
        <v>0</v>
      </c>
      <c r="FX110" s="73">
        <v>-239324.64</v>
      </c>
      <c r="FY110" s="73">
        <v>0</v>
      </c>
      <c r="FZ110" s="73">
        <v>0</v>
      </c>
      <c r="GA110" s="73">
        <v>0</v>
      </c>
      <c r="GB110" s="73">
        <v>0</v>
      </c>
      <c r="GC110" s="80">
        <v>10275489.999999998</v>
      </c>
      <c r="GD110" s="37">
        <f t="shared" si="12"/>
        <v>0</v>
      </c>
      <c r="GF110" s="50">
        <f t="shared" si="11"/>
        <v>10275489.999999985</v>
      </c>
      <c r="GG110" s="80">
        <v>10275489.999999998</v>
      </c>
      <c r="GH110" s="37">
        <f t="shared" si="21"/>
        <v>11311296.769999985</v>
      </c>
      <c r="GI110" s="37">
        <f t="shared" si="17"/>
        <v>0</v>
      </c>
      <c r="GJ110" s="40" t="s">
        <v>406</v>
      </c>
      <c r="GK110" s="40" t="s">
        <v>145</v>
      </c>
      <c r="GL110">
        <v>7768620.0000000056</v>
      </c>
      <c r="GM110" s="37">
        <f t="shared" si="14"/>
        <v>2506869.9999999795</v>
      </c>
      <c r="GN110">
        <v>7833204</v>
      </c>
      <c r="GO110" s="37">
        <f t="shared" si="18"/>
        <v>3478092.7699999847</v>
      </c>
      <c r="GQ110">
        <v>7768619.9999999991</v>
      </c>
      <c r="GR110" s="37">
        <f t="shared" si="15"/>
        <v>2506869.999999986</v>
      </c>
    </row>
    <row r="111" spans="1:200" ht="15" x14ac:dyDescent="0.25">
      <c r="A111" s="60" t="s">
        <v>407</v>
      </c>
      <c r="B111" s="60" t="s">
        <v>146</v>
      </c>
      <c r="C111" s="73">
        <v>5649026.5599999987</v>
      </c>
      <c r="D111" s="73">
        <v>0</v>
      </c>
      <c r="E111" s="73">
        <v>0</v>
      </c>
      <c r="F111" s="73">
        <v>0</v>
      </c>
      <c r="G111" s="73">
        <v>140844.48999999979</v>
      </c>
      <c r="H111" s="73">
        <v>308488.12999999989</v>
      </c>
      <c r="I111" s="73">
        <v>206219.389999999</v>
      </c>
      <c r="J111" s="73">
        <v>0</v>
      </c>
      <c r="K111" s="73">
        <v>219454.95999999892</v>
      </c>
      <c r="L111" s="73">
        <v>35884.03</v>
      </c>
      <c r="M111" s="73">
        <v>0</v>
      </c>
      <c r="N111" s="73">
        <v>365151.35999999987</v>
      </c>
      <c r="O111" s="73">
        <v>0</v>
      </c>
      <c r="P111" s="73">
        <v>15745.34</v>
      </c>
      <c r="Q111" s="73">
        <v>342167.73999999987</v>
      </c>
      <c r="R111" s="73">
        <v>0</v>
      </c>
      <c r="S111" s="73">
        <v>43845.979999999996</v>
      </c>
      <c r="T111" s="73">
        <v>0</v>
      </c>
      <c r="U111" s="73">
        <v>8643.75</v>
      </c>
      <c r="V111" s="73">
        <v>223937.66999999961</v>
      </c>
      <c r="W111" s="73">
        <v>301108.81999999902</v>
      </c>
      <c r="X111" s="73">
        <v>148462.5</v>
      </c>
      <c r="Y111" s="73">
        <v>129554.85</v>
      </c>
      <c r="Z111" s="73">
        <v>16330.26</v>
      </c>
      <c r="AA111" s="73">
        <v>2070.1999999999898</v>
      </c>
      <c r="AB111" s="73">
        <v>0</v>
      </c>
      <c r="AC111" s="73">
        <v>1519.9</v>
      </c>
      <c r="AD111" s="73">
        <v>104374.37</v>
      </c>
      <c r="AE111" s="73">
        <v>815</v>
      </c>
      <c r="AF111" s="73">
        <v>0</v>
      </c>
      <c r="AG111" s="73">
        <v>0</v>
      </c>
      <c r="AH111" s="73">
        <v>0</v>
      </c>
      <c r="AI111" s="73">
        <v>14953.36</v>
      </c>
      <c r="AJ111" s="73">
        <v>0</v>
      </c>
      <c r="AK111" s="73">
        <v>190352.39</v>
      </c>
      <c r="AL111" s="73">
        <v>6119.17</v>
      </c>
      <c r="AM111" s="73">
        <v>2798.76</v>
      </c>
      <c r="AN111" s="73">
        <v>1131.3099999999899</v>
      </c>
      <c r="AO111" s="73">
        <v>55552.91</v>
      </c>
      <c r="AP111" s="73">
        <v>0</v>
      </c>
      <c r="AQ111" s="73">
        <v>0</v>
      </c>
      <c r="AR111" s="73">
        <v>44963.54</v>
      </c>
      <c r="AS111" s="73">
        <v>27497.91</v>
      </c>
      <c r="AT111" s="73">
        <v>-121469.8743160367</v>
      </c>
      <c r="AU111" s="73">
        <v>0</v>
      </c>
      <c r="AV111" s="73">
        <v>-23432.79</v>
      </c>
      <c r="AW111" s="73">
        <v>-103350.83</v>
      </c>
      <c r="AX111" s="73">
        <v>-40167</v>
      </c>
      <c r="AY111" s="74">
        <v>-588255.90568396309</v>
      </c>
      <c r="AZ111" s="73">
        <v>-11123.139999999899</v>
      </c>
      <c r="BA111" s="73">
        <v>0</v>
      </c>
      <c r="BB111" s="73">
        <v>-36452.520000000004</v>
      </c>
      <c r="BC111" s="73">
        <v>0</v>
      </c>
      <c r="BD111" s="73">
        <v>0</v>
      </c>
      <c r="BE111" s="73">
        <v>0</v>
      </c>
      <c r="BF111" s="73">
        <v>-408893.65999999898</v>
      </c>
      <c r="BG111" s="73">
        <v>0</v>
      </c>
      <c r="BH111" s="73">
        <v>0</v>
      </c>
      <c r="BI111" s="73">
        <v>-98.93</v>
      </c>
      <c r="BJ111" s="73">
        <v>0</v>
      </c>
      <c r="BK111" s="59"/>
      <c r="BL111" s="59"/>
      <c r="BM111" s="59"/>
      <c r="BN111" s="59"/>
      <c r="BO111" s="59"/>
      <c r="BP111" s="59"/>
      <c r="BQ111" s="59"/>
      <c r="BR111" s="59"/>
      <c r="BS111" s="59"/>
      <c r="BT111" s="59"/>
      <c r="BU111" s="59"/>
      <c r="BV111" s="60"/>
      <c r="BW111" s="60"/>
      <c r="BX111" s="59"/>
      <c r="BY111" s="59"/>
      <c r="BZ111" s="59"/>
      <c r="CA111" s="59"/>
      <c r="CB111" s="59"/>
      <c r="CC111" s="59"/>
      <c r="CD111" s="59"/>
      <c r="CE111" s="59"/>
      <c r="CF111" s="73">
        <v>148462.5</v>
      </c>
      <c r="CG111" s="59"/>
      <c r="CH111" s="59"/>
      <c r="CI111" s="59"/>
      <c r="CJ111" s="59"/>
      <c r="CK111" s="59"/>
      <c r="CL111" s="59"/>
      <c r="CM111" s="59"/>
      <c r="CN111" s="59"/>
      <c r="CO111" s="59"/>
      <c r="CP111" s="75">
        <f t="shared" si="19"/>
        <v>7125307.5</v>
      </c>
      <c r="CQ111" s="59"/>
      <c r="CR111" s="59"/>
      <c r="CS111" s="59"/>
      <c r="CT111" s="59"/>
      <c r="CU111" s="59"/>
      <c r="CV111" s="59"/>
      <c r="CW111" s="59"/>
      <c r="CX111" s="59"/>
      <c r="CY111" s="59"/>
      <c r="CZ111" s="59"/>
      <c r="DA111" s="59"/>
      <c r="DB111" s="59"/>
      <c r="DC111" s="59"/>
      <c r="DD111" s="59"/>
      <c r="DE111" s="59"/>
      <c r="DF111" s="59"/>
      <c r="DG111" s="59"/>
      <c r="DH111" s="59"/>
      <c r="DI111" s="59"/>
      <c r="DJ111" s="59"/>
      <c r="DK111" s="78">
        <v>5633691</v>
      </c>
      <c r="DL111" s="78">
        <v>0</v>
      </c>
      <c r="DM111" s="78">
        <v>0</v>
      </c>
      <c r="DN111" s="78">
        <v>0</v>
      </c>
      <c r="DO111" s="78">
        <v>47425</v>
      </c>
      <c r="DP111" s="78">
        <v>367225</v>
      </c>
      <c r="DQ111" s="78">
        <v>201808</v>
      </c>
      <c r="DR111" s="78">
        <v>0</v>
      </c>
      <c r="DS111" s="78">
        <v>227522</v>
      </c>
      <c r="DT111" s="78">
        <v>19455</v>
      </c>
      <c r="DU111" s="78">
        <v>0</v>
      </c>
      <c r="DV111" s="78">
        <v>365414</v>
      </c>
      <c r="DW111" s="59">
        <v>0</v>
      </c>
      <c r="DX111" s="78">
        <v>7300</v>
      </c>
      <c r="DY111" s="78">
        <v>227485</v>
      </c>
      <c r="DZ111" s="78">
        <v>0</v>
      </c>
      <c r="EA111" s="78">
        <v>46135</v>
      </c>
      <c r="EB111" s="78">
        <v>0</v>
      </c>
      <c r="EC111" s="78">
        <v>11000</v>
      </c>
      <c r="ED111" s="78">
        <v>208790</v>
      </c>
      <c r="EE111" s="78">
        <v>231200</v>
      </c>
      <c r="EF111" s="78">
        <v>148462.5</v>
      </c>
      <c r="EG111" s="78">
        <v>79100</v>
      </c>
      <c r="EH111" s="78">
        <v>15651</v>
      </c>
      <c r="EI111" s="78">
        <v>5400</v>
      </c>
      <c r="EJ111" s="78">
        <v>540</v>
      </c>
      <c r="EK111" s="78">
        <v>1080</v>
      </c>
      <c r="EL111" s="78">
        <v>78000</v>
      </c>
      <c r="EM111" s="78">
        <v>300</v>
      </c>
      <c r="EN111" s="78">
        <v>6000</v>
      </c>
      <c r="EO111" s="78">
        <v>0</v>
      </c>
      <c r="EP111" s="105">
        <v>1003.6899999994785</v>
      </c>
      <c r="EQ111" s="78">
        <v>26933</v>
      </c>
      <c r="ER111" s="59">
        <v>0</v>
      </c>
      <c r="ES111" s="78">
        <v>200000</v>
      </c>
      <c r="ET111" s="78">
        <v>0</v>
      </c>
      <c r="EU111" s="78">
        <v>3318</v>
      </c>
      <c r="EV111" s="78">
        <v>800</v>
      </c>
      <c r="EW111" s="78">
        <v>46000</v>
      </c>
      <c r="EX111" s="79">
        <v>0</v>
      </c>
      <c r="EY111" s="78">
        <v>0</v>
      </c>
      <c r="EZ111" s="78">
        <v>42950</v>
      </c>
      <c r="FA111" s="78">
        <v>28200</v>
      </c>
      <c r="FB111" s="78">
        <v>-450682</v>
      </c>
      <c r="FC111" s="59">
        <v>0</v>
      </c>
      <c r="FD111" s="78">
        <v>-22000</v>
      </c>
      <c r="FE111" s="78">
        <v>-85000</v>
      </c>
      <c r="FF111" s="78">
        <v>-35000</v>
      </c>
      <c r="FG111" s="78">
        <v>0</v>
      </c>
      <c r="FH111" s="78">
        <v>-10000</v>
      </c>
      <c r="FI111" s="59">
        <v>0</v>
      </c>
      <c r="FJ111" s="78">
        <v>-19000</v>
      </c>
      <c r="FK111" s="59">
        <v>0</v>
      </c>
      <c r="FL111" s="59">
        <v>0</v>
      </c>
      <c r="FM111" s="78">
        <v>0</v>
      </c>
      <c r="FN111" s="59">
        <v>0</v>
      </c>
      <c r="FO111" s="78">
        <v>0</v>
      </c>
      <c r="FP111" s="78">
        <v>-250</v>
      </c>
      <c r="FQ111" s="59">
        <v>0</v>
      </c>
      <c r="FR111" s="73">
        <v>-382486.18999999936</v>
      </c>
      <c r="FS111" s="73">
        <v>0</v>
      </c>
      <c r="FT111" s="73">
        <v>-382486.18999999936</v>
      </c>
      <c r="FU111" s="73">
        <v>0</v>
      </c>
      <c r="FV111" s="73">
        <f t="shared" si="16"/>
        <v>26407.469999999972</v>
      </c>
      <c r="FW111" s="74">
        <v>0</v>
      </c>
      <c r="FX111" s="73">
        <v>26407.469999999972</v>
      </c>
      <c r="FY111" s="73">
        <v>0</v>
      </c>
      <c r="FZ111" s="73">
        <v>0</v>
      </c>
      <c r="GA111" s="73">
        <v>0</v>
      </c>
      <c r="GB111" s="73">
        <v>0</v>
      </c>
      <c r="GC111" s="80">
        <v>7273770</v>
      </c>
      <c r="GD111" s="37">
        <f t="shared" si="12"/>
        <v>0</v>
      </c>
      <c r="GF111" s="50">
        <f t="shared" si="11"/>
        <v>7273770</v>
      </c>
      <c r="GG111" s="80">
        <v>7273770</v>
      </c>
      <c r="GH111" s="37">
        <f t="shared" si="21"/>
        <v>7656256.1899999995</v>
      </c>
      <c r="GI111" s="37">
        <f t="shared" si="17"/>
        <v>0</v>
      </c>
      <c r="GJ111" s="40" t="s">
        <v>407</v>
      </c>
      <c r="GK111" s="40" t="s">
        <v>146</v>
      </c>
      <c r="GL111">
        <v>5668910</v>
      </c>
      <c r="GM111" s="37">
        <f t="shared" si="14"/>
        <v>1604860</v>
      </c>
      <c r="GN111">
        <v>5733345</v>
      </c>
      <c r="GO111" s="37">
        <f t="shared" si="18"/>
        <v>1922911.1899999995</v>
      </c>
      <c r="GQ111">
        <v>5668909.9999999981</v>
      </c>
      <c r="GR111" s="37">
        <f t="shared" si="15"/>
        <v>1604860.0000000019</v>
      </c>
    </row>
    <row r="112" spans="1:200" ht="15" x14ac:dyDescent="0.25">
      <c r="A112" s="60" t="s">
        <v>408</v>
      </c>
      <c r="B112" s="60" t="s">
        <v>147</v>
      </c>
      <c r="C112" s="73">
        <v>5719864.1999999899</v>
      </c>
      <c r="D112" s="73">
        <v>141605.08000000002</v>
      </c>
      <c r="E112" s="73">
        <v>0</v>
      </c>
      <c r="F112" s="73">
        <v>0</v>
      </c>
      <c r="G112" s="73">
        <v>59911.43</v>
      </c>
      <c r="H112" s="73">
        <v>425101.08999999892</v>
      </c>
      <c r="I112" s="73">
        <v>509985.359999999</v>
      </c>
      <c r="J112" s="73">
        <v>0</v>
      </c>
      <c r="K112" s="73">
        <v>58041.679999999993</v>
      </c>
      <c r="L112" s="73">
        <v>0</v>
      </c>
      <c r="M112" s="73">
        <v>0</v>
      </c>
      <c r="N112" s="73">
        <v>309900.35999999888</v>
      </c>
      <c r="O112" s="73">
        <v>0</v>
      </c>
      <c r="P112" s="73">
        <v>44712.4399999999</v>
      </c>
      <c r="Q112" s="73">
        <v>277145.27</v>
      </c>
      <c r="R112" s="73">
        <v>0</v>
      </c>
      <c r="S112" s="73">
        <v>69268.22</v>
      </c>
      <c r="T112" s="73">
        <v>0</v>
      </c>
      <c r="U112" s="73">
        <v>11467.41</v>
      </c>
      <c r="V112" s="73">
        <v>316853.95999999892</v>
      </c>
      <c r="W112" s="73">
        <v>369950.71999999997</v>
      </c>
      <c r="X112" s="73">
        <v>0</v>
      </c>
      <c r="Y112" s="73">
        <v>110304.49</v>
      </c>
      <c r="Z112" s="73">
        <v>21292.65</v>
      </c>
      <c r="AA112" s="73">
        <v>2739.01</v>
      </c>
      <c r="AB112" s="73">
        <v>568.88999999999896</v>
      </c>
      <c r="AC112" s="73">
        <v>12005.399999999998</v>
      </c>
      <c r="AD112" s="73">
        <v>456901.09999999899</v>
      </c>
      <c r="AE112" s="73">
        <v>91439.51999999999</v>
      </c>
      <c r="AF112" s="73">
        <v>2045.67</v>
      </c>
      <c r="AG112" s="73">
        <v>0</v>
      </c>
      <c r="AH112" s="73">
        <v>0</v>
      </c>
      <c r="AI112" s="73">
        <v>67012.30999999991</v>
      </c>
      <c r="AJ112" s="73">
        <v>0</v>
      </c>
      <c r="AK112" s="73">
        <v>203114.66</v>
      </c>
      <c r="AL112" s="73">
        <v>0</v>
      </c>
      <c r="AM112" s="73">
        <v>5059.3999999999896</v>
      </c>
      <c r="AN112" s="73">
        <v>0</v>
      </c>
      <c r="AO112" s="73">
        <v>0</v>
      </c>
      <c r="AP112" s="73">
        <v>0</v>
      </c>
      <c r="AQ112" s="73">
        <v>0</v>
      </c>
      <c r="AR112" s="73">
        <v>112087.5</v>
      </c>
      <c r="AS112" s="73">
        <v>27134.379999999997</v>
      </c>
      <c r="AT112" s="73">
        <v>-269534.21378513472</v>
      </c>
      <c r="AU112" s="73">
        <v>0</v>
      </c>
      <c r="AV112" s="73">
        <v>-10501.85</v>
      </c>
      <c r="AW112" s="73">
        <v>0</v>
      </c>
      <c r="AX112" s="73">
        <v>-75835.019999999902</v>
      </c>
      <c r="AY112" s="74">
        <v>-912117.57621486532</v>
      </c>
      <c r="AZ112" s="73">
        <v>-19526.77</v>
      </c>
      <c r="BA112" s="73">
        <v>0</v>
      </c>
      <c r="BB112" s="73">
        <v>-4421.71</v>
      </c>
      <c r="BC112" s="73">
        <v>0</v>
      </c>
      <c r="BD112" s="73">
        <v>0</v>
      </c>
      <c r="BE112" s="73">
        <v>0</v>
      </c>
      <c r="BF112" s="73">
        <v>-556945.03</v>
      </c>
      <c r="BG112" s="73">
        <v>0</v>
      </c>
      <c r="BH112" s="73">
        <v>0</v>
      </c>
      <c r="BI112" s="73">
        <v>-14030.03</v>
      </c>
      <c r="BJ112" s="73">
        <v>0</v>
      </c>
      <c r="BK112" s="59"/>
      <c r="BL112" s="59"/>
      <c r="BM112" s="59"/>
      <c r="BN112" s="59"/>
      <c r="BO112" s="59"/>
      <c r="BP112" s="59"/>
      <c r="BQ112" s="59"/>
      <c r="BR112" s="59"/>
      <c r="BS112" s="59"/>
      <c r="BT112" s="59"/>
      <c r="BU112" s="59"/>
      <c r="BV112" s="60"/>
      <c r="BW112" s="60"/>
      <c r="BX112" s="59"/>
      <c r="BY112" s="59"/>
      <c r="BZ112" s="59"/>
      <c r="CA112" s="59"/>
      <c r="CB112" s="59"/>
      <c r="CC112" s="59"/>
      <c r="CD112" s="59"/>
      <c r="CE112" s="59"/>
      <c r="CF112" s="73">
        <v>0</v>
      </c>
      <c r="CG112" s="59"/>
      <c r="CH112" s="59"/>
      <c r="CI112" s="59"/>
      <c r="CJ112" s="59"/>
      <c r="CK112" s="59"/>
      <c r="CL112" s="59"/>
      <c r="CM112" s="59"/>
      <c r="CN112" s="59"/>
      <c r="CO112" s="59"/>
      <c r="CP112" s="75">
        <f t="shared" si="19"/>
        <v>7562600</v>
      </c>
      <c r="CQ112" s="59"/>
      <c r="CR112" s="59"/>
      <c r="CS112" s="59"/>
      <c r="CT112" s="59"/>
      <c r="CU112" s="59"/>
      <c r="CV112" s="59"/>
      <c r="CW112" s="59"/>
      <c r="CX112" s="59"/>
      <c r="CY112" s="59"/>
      <c r="CZ112" s="59"/>
      <c r="DA112" s="59"/>
      <c r="DB112" s="59"/>
      <c r="DC112" s="59"/>
      <c r="DD112" s="59"/>
      <c r="DE112" s="59"/>
      <c r="DF112" s="59"/>
      <c r="DG112" s="59"/>
      <c r="DH112" s="59"/>
      <c r="DI112" s="59"/>
      <c r="DJ112" s="59"/>
      <c r="DK112" s="78">
        <v>5808212</v>
      </c>
      <c r="DL112" s="78">
        <v>142238</v>
      </c>
      <c r="DM112" s="78">
        <v>0</v>
      </c>
      <c r="DN112" s="78">
        <v>0</v>
      </c>
      <c r="DO112" s="78">
        <v>75000</v>
      </c>
      <c r="DP112" s="78">
        <v>452045</v>
      </c>
      <c r="DQ112" s="78">
        <v>536344</v>
      </c>
      <c r="DR112" s="78">
        <v>0</v>
      </c>
      <c r="DS112" s="78">
        <v>67071</v>
      </c>
      <c r="DT112" s="78">
        <v>0</v>
      </c>
      <c r="DU112" s="78">
        <v>0</v>
      </c>
      <c r="DV112" s="78">
        <v>296353</v>
      </c>
      <c r="DW112" s="59">
        <v>0</v>
      </c>
      <c r="DX112" s="78">
        <v>54110</v>
      </c>
      <c r="DY112" s="78">
        <v>156386</v>
      </c>
      <c r="DZ112" s="78">
        <v>0</v>
      </c>
      <c r="EA112" s="78">
        <v>62324</v>
      </c>
      <c r="EB112" s="78">
        <v>0</v>
      </c>
      <c r="EC112" s="78">
        <v>16000</v>
      </c>
      <c r="ED112" s="78">
        <v>302813</v>
      </c>
      <c r="EE112" s="78">
        <v>311875</v>
      </c>
      <c r="EF112" s="78">
        <v>0</v>
      </c>
      <c r="EG112" s="78">
        <v>108391</v>
      </c>
      <c r="EH112" s="78">
        <v>22715</v>
      </c>
      <c r="EI112" s="78">
        <v>19476</v>
      </c>
      <c r="EJ112" s="78">
        <v>0</v>
      </c>
      <c r="EK112" s="78">
        <v>1000</v>
      </c>
      <c r="EL112" s="78">
        <v>195500</v>
      </c>
      <c r="EM112" s="78">
        <v>98500</v>
      </c>
      <c r="EN112" s="78">
        <v>1000</v>
      </c>
      <c r="EO112" s="78">
        <v>1000</v>
      </c>
      <c r="EP112" s="105">
        <v>39.900000002235174</v>
      </c>
      <c r="EQ112" s="78">
        <v>56000</v>
      </c>
      <c r="ER112" s="59">
        <v>0</v>
      </c>
      <c r="ES112" s="78">
        <v>175000</v>
      </c>
      <c r="ET112" s="78">
        <v>1000</v>
      </c>
      <c r="EU112" s="78">
        <v>4500</v>
      </c>
      <c r="EV112" s="78">
        <v>200</v>
      </c>
      <c r="EW112" s="78">
        <v>0</v>
      </c>
      <c r="EX112" s="79">
        <v>0</v>
      </c>
      <c r="EY112" s="78">
        <v>0</v>
      </c>
      <c r="EZ112" s="78">
        <v>128100</v>
      </c>
      <c r="FA112" s="78">
        <v>32928</v>
      </c>
      <c r="FB112" s="78">
        <v>-958167</v>
      </c>
      <c r="FC112" s="59">
        <v>0</v>
      </c>
      <c r="FD112" s="78">
        <v>0</v>
      </c>
      <c r="FE112" s="78">
        <v>0</v>
      </c>
      <c r="FF112" s="78">
        <v>0</v>
      </c>
      <c r="FG112" s="78">
        <v>0</v>
      </c>
      <c r="FH112" s="78">
        <v>0</v>
      </c>
      <c r="FI112" s="59">
        <v>0</v>
      </c>
      <c r="FJ112" s="78">
        <v>0</v>
      </c>
      <c r="FK112" s="59">
        <v>0</v>
      </c>
      <c r="FL112" s="59">
        <v>0</v>
      </c>
      <c r="FM112" s="78">
        <v>0</v>
      </c>
      <c r="FN112" s="59">
        <v>0</v>
      </c>
      <c r="FO112" s="78">
        <v>0</v>
      </c>
      <c r="FP112" s="78">
        <v>-200</v>
      </c>
      <c r="FQ112" s="59">
        <v>0</v>
      </c>
      <c r="FR112" s="73">
        <v>-605153.90000001399</v>
      </c>
      <c r="FS112" s="73">
        <v>0</v>
      </c>
      <c r="FT112" s="73">
        <v>-605153.90000001399</v>
      </c>
      <c r="FU112" s="73">
        <v>0</v>
      </c>
      <c r="FV112" s="73">
        <f t="shared" si="16"/>
        <v>-48208.869999999995</v>
      </c>
      <c r="FW112" s="74">
        <v>0</v>
      </c>
      <c r="FX112" s="73">
        <v>-48208.869999999995</v>
      </c>
      <c r="FY112" s="73">
        <v>0</v>
      </c>
      <c r="FZ112" s="73">
        <v>0</v>
      </c>
      <c r="GA112" s="73">
        <v>0</v>
      </c>
      <c r="GB112" s="73">
        <v>0</v>
      </c>
      <c r="GC112" s="80">
        <v>7562600</v>
      </c>
      <c r="GD112" s="37">
        <f t="shared" si="12"/>
        <v>0</v>
      </c>
      <c r="GF112" s="50">
        <f t="shared" si="11"/>
        <v>7562599.9999999879</v>
      </c>
      <c r="GG112" s="80">
        <v>7562600</v>
      </c>
      <c r="GH112" s="37">
        <f t="shared" si="21"/>
        <v>8167753.9000000022</v>
      </c>
      <c r="GI112" s="37">
        <f t="shared" si="17"/>
        <v>0</v>
      </c>
      <c r="GJ112" s="40" t="s">
        <v>408</v>
      </c>
      <c r="GK112" s="40" t="s">
        <v>147</v>
      </c>
      <c r="GL112">
        <v>6524480.0000000009</v>
      </c>
      <c r="GM112" s="37">
        <f t="shared" si="14"/>
        <v>1038119.999999987</v>
      </c>
      <c r="GN112">
        <v>6671859</v>
      </c>
      <c r="GO112" s="37">
        <f t="shared" si="18"/>
        <v>1495894.9000000022</v>
      </c>
      <c r="GQ112">
        <v>6524479.9999999944</v>
      </c>
      <c r="GR112" s="37">
        <f t="shared" si="15"/>
        <v>1038119.9999999935</v>
      </c>
    </row>
    <row r="113" spans="1:200" ht="15" x14ac:dyDescent="0.25">
      <c r="A113" s="60" t="s">
        <v>409</v>
      </c>
      <c r="B113" s="60" t="s">
        <v>148</v>
      </c>
      <c r="C113" s="73">
        <v>7907583.8499999903</v>
      </c>
      <c r="D113" s="73">
        <v>0</v>
      </c>
      <c r="E113" s="73">
        <v>627707.59999999893</v>
      </c>
      <c r="F113" s="73">
        <v>0</v>
      </c>
      <c r="G113" s="73">
        <v>0</v>
      </c>
      <c r="H113" s="73">
        <v>1452069.7299999986</v>
      </c>
      <c r="I113" s="73">
        <v>231598.32999999993</v>
      </c>
      <c r="J113" s="73">
        <v>14110.339999999998</v>
      </c>
      <c r="K113" s="73">
        <v>399946.26999999885</v>
      </c>
      <c r="L113" s="73">
        <v>138068.03999999989</v>
      </c>
      <c r="M113" s="73">
        <v>62854.97</v>
      </c>
      <c r="N113" s="73">
        <v>1062616.0999999996</v>
      </c>
      <c r="O113" s="73">
        <v>0</v>
      </c>
      <c r="P113" s="73">
        <v>183352.74000000002</v>
      </c>
      <c r="Q113" s="73">
        <v>1187574.46</v>
      </c>
      <c r="R113" s="73">
        <v>0</v>
      </c>
      <c r="S113" s="73">
        <v>316035.82999999978</v>
      </c>
      <c r="T113" s="73">
        <v>0</v>
      </c>
      <c r="U113" s="73">
        <v>34535.480000000003</v>
      </c>
      <c r="V113" s="73">
        <v>482447.33999999869</v>
      </c>
      <c r="W113" s="73">
        <v>615336.76999999897</v>
      </c>
      <c r="X113" s="73">
        <v>49113</v>
      </c>
      <c r="Y113" s="73">
        <v>2435279.84</v>
      </c>
      <c r="Z113" s="73">
        <v>45658.709999999897</v>
      </c>
      <c r="AA113" s="73">
        <v>1768.5</v>
      </c>
      <c r="AB113" s="73">
        <v>5783.84</v>
      </c>
      <c r="AC113" s="73">
        <v>1584.39</v>
      </c>
      <c r="AD113" s="73">
        <v>700906.82999999903</v>
      </c>
      <c r="AE113" s="73">
        <v>5781.09</v>
      </c>
      <c r="AF113" s="73">
        <v>2060.1399999999899</v>
      </c>
      <c r="AG113" s="73">
        <v>0</v>
      </c>
      <c r="AH113" s="73">
        <v>0</v>
      </c>
      <c r="AI113" s="73">
        <v>182452.62999999989</v>
      </c>
      <c r="AJ113" s="73">
        <v>0</v>
      </c>
      <c r="AK113" s="73">
        <v>261643.44</v>
      </c>
      <c r="AL113" s="73">
        <v>13082.69</v>
      </c>
      <c r="AM113" s="73">
        <v>4202.0299999999897</v>
      </c>
      <c r="AN113" s="73">
        <v>65543.959999999905</v>
      </c>
      <c r="AO113" s="73">
        <v>0</v>
      </c>
      <c r="AP113" s="73">
        <v>0</v>
      </c>
      <c r="AQ113" s="73">
        <v>2613.5300000000002</v>
      </c>
      <c r="AR113" s="73">
        <v>168134.22</v>
      </c>
      <c r="AS113" s="73">
        <v>42738.919999999896</v>
      </c>
      <c r="AT113" s="73">
        <v>-3023651.0227358839</v>
      </c>
      <c r="AU113" s="73">
        <v>0</v>
      </c>
      <c r="AV113" s="73">
        <v>-64163.669999999896</v>
      </c>
      <c r="AW113" s="73">
        <v>-175000</v>
      </c>
      <c r="AX113" s="73">
        <v>16972</v>
      </c>
      <c r="AY113" s="74">
        <v>-1066310.207264096</v>
      </c>
      <c r="AZ113" s="73">
        <v>-383253.09999999899</v>
      </c>
      <c r="BA113" s="73">
        <v>0</v>
      </c>
      <c r="BB113" s="73">
        <v>-5443.42</v>
      </c>
      <c r="BC113" s="73">
        <v>0</v>
      </c>
      <c r="BD113" s="73">
        <v>0</v>
      </c>
      <c r="BE113" s="73">
        <v>0</v>
      </c>
      <c r="BF113" s="73">
        <v>-688438.56</v>
      </c>
      <c r="BG113" s="73">
        <v>0</v>
      </c>
      <c r="BH113" s="73">
        <v>0</v>
      </c>
      <c r="BI113" s="73">
        <v>-33487.629999999903</v>
      </c>
      <c r="BJ113" s="73">
        <v>0</v>
      </c>
      <c r="BK113" s="59"/>
      <c r="BL113" s="59"/>
      <c r="BM113" s="59"/>
      <c r="BN113" s="59"/>
      <c r="BO113" s="59"/>
      <c r="BP113" s="59"/>
      <c r="BQ113" s="59"/>
      <c r="BR113" s="59"/>
      <c r="BS113" s="59"/>
      <c r="BT113" s="59"/>
      <c r="BU113" s="59"/>
      <c r="BV113" s="60"/>
      <c r="BW113" s="60"/>
      <c r="BX113" s="59"/>
      <c r="BY113" s="59"/>
      <c r="BZ113" s="59"/>
      <c r="CA113" s="59"/>
      <c r="CB113" s="59"/>
      <c r="CC113" s="59"/>
      <c r="CD113" s="59"/>
      <c r="CE113" s="59"/>
      <c r="CF113" s="73">
        <v>49113</v>
      </c>
      <c r="CG113" s="59"/>
      <c r="CH113" s="59"/>
      <c r="CI113" s="59"/>
      <c r="CJ113" s="59"/>
      <c r="CK113" s="59"/>
      <c r="CL113" s="59"/>
      <c r="CM113" s="59"/>
      <c r="CN113" s="59"/>
      <c r="CO113" s="59"/>
      <c r="CP113" s="75">
        <f t="shared" si="19"/>
        <v>13232297</v>
      </c>
      <c r="CQ113" s="59"/>
      <c r="CR113" s="59"/>
      <c r="CS113" s="59"/>
      <c r="CT113" s="59"/>
      <c r="CU113" s="59"/>
      <c r="CV113" s="59"/>
      <c r="CW113" s="59"/>
      <c r="CX113" s="59"/>
      <c r="CY113" s="59"/>
      <c r="CZ113" s="59"/>
      <c r="DA113" s="59"/>
      <c r="DB113" s="59"/>
      <c r="DC113" s="59"/>
      <c r="DD113" s="59"/>
      <c r="DE113" s="59"/>
      <c r="DF113" s="59"/>
      <c r="DG113" s="59"/>
      <c r="DH113" s="59"/>
      <c r="DI113" s="59"/>
      <c r="DJ113" s="59"/>
      <c r="DK113" s="78">
        <v>8106699</v>
      </c>
      <c r="DL113" s="78">
        <v>0</v>
      </c>
      <c r="DM113" s="78">
        <v>631254</v>
      </c>
      <c r="DN113" s="78">
        <v>25000</v>
      </c>
      <c r="DO113" s="78">
        <v>0</v>
      </c>
      <c r="DP113" s="78">
        <v>1404673</v>
      </c>
      <c r="DQ113" s="78">
        <v>266860</v>
      </c>
      <c r="DR113" s="78">
        <v>12086</v>
      </c>
      <c r="DS113" s="78">
        <v>387484</v>
      </c>
      <c r="DT113" s="78">
        <v>135304</v>
      </c>
      <c r="DU113" s="78">
        <v>62393</v>
      </c>
      <c r="DV113" s="78">
        <v>996780</v>
      </c>
      <c r="DW113" s="59">
        <v>0</v>
      </c>
      <c r="DX113" s="78">
        <v>162884</v>
      </c>
      <c r="DY113" s="78">
        <v>590623</v>
      </c>
      <c r="DZ113" s="78">
        <v>0</v>
      </c>
      <c r="EA113" s="78">
        <v>290131</v>
      </c>
      <c r="EB113" s="78">
        <v>0</v>
      </c>
      <c r="EC113" s="78">
        <v>38000</v>
      </c>
      <c r="ED113" s="78">
        <v>489311</v>
      </c>
      <c r="EE113" s="78">
        <v>568375</v>
      </c>
      <c r="EF113" s="78">
        <v>49113</v>
      </c>
      <c r="EG113" s="78">
        <v>164110</v>
      </c>
      <c r="EH113" s="78">
        <v>39555</v>
      </c>
      <c r="EI113" s="78">
        <v>0</v>
      </c>
      <c r="EJ113" s="78">
        <v>0</v>
      </c>
      <c r="EK113" s="78">
        <v>10165</v>
      </c>
      <c r="EL113" s="78">
        <v>175000</v>
      </c>
      <c r="EM113" s="78">
        <v>2500</v>
      </c>
      <c r="EN113" s="78">
        <v>4000</v>
      </c>
      <c r="EO113" s="78">
        <v>10000</v>
      </c>
      <c r="EP113" s="105">
        <v>203924.69999997318</v>
      </c>
      <c r="EQ113" s="78">
        <v>238050</v>
      </c>
      <c r="ER113" s="59">
        <v>0</v>
      </c>
      <c r="ES113" s="78">
        <v>297000</v>
      </c>
      <c r="ET113" s="78">
        <v>16500</v>
      </c>
      <c r="EU113" s="78">
        <v>3000</v>
      </c>
      <c r="EV113" s="78">
        <v>23500</v>
      </c>
      <c r="EW113" s="78">
        <v>0</v>
      </c>
      <c r="EX113" s="79">
        <v>0</v>
      </c>
      <c r="EY113" s="78">
        <v>2000</v>
      </c>
      <c r="EZ113" s="78">
        <v>118090</v>
      </c>
      <c r="FA113" s="78">
        <v>42857</v>
      </c>
      <c r="FB113" s="78">
        <v>-1155816</v>
      </c>
      <c r="FC113" s="59">
        <v>0</v>
      </c>
      <c r="FD113" s="78">
        <v>0</v>
      </c>
      <c r="FE113" s="78">
        <v>-175000</v>
      </c>
      <c r="FF113" s="78">
        <v>-46000</v>
      </c>
      <c r="FG113" s="78">
        <v>0</v>
      </c>
      <c r="FH113" s="78">
        <v>0</v>
      </c>
      <c r="FI113" s="59">
        <v>0</v>
      </c>
      <c r="FJ113" s="78">
        <v>0</v>
      </c>
      <c r="FK113" s="59">
        <v>0</v>
      </c>
      <c r="FL113" s="59">
        <v>0</v>
      </c>
      <c r="FM113" s="78">
        <v>0</v>
      </c>
      <c r="FN113" s="59">
        <v>0</v>
      </c>
      <c r="FO113" s="78">
        <v>0</v>
      </c>
      <c r="FP113" s="78">
        <v>0</v>
      </c>
      <c r="FQ113" s="59">
        <v>0</v>
      </c>
      <c r="FR113" s="73">
        <v>-908995.69999996503</v>
      </c>
      <c r="FS113" s="73">
        <v>0</v>
      </c>
      <c r="FT113" s="73">
        <v>-908995.69999996503</v>
      </c>
      <c r="FU113" s="73">
        <v>0</v>
      </c>
      <c r="FV113" s="73">
        <f t="shared" si="16"/>
        <v>-220557.1399999999</v>
      </c>
      <c r="FW113" s="74">
        <v>0</v>
      </c>
      <c r="FX113" s="73">
        <v>-220557.1399999999</v>
      </c>
      <c r="FY113" s="73">
        <v>0</v>
      </c>
      <c r="FZ113" s="73">
        <v>0</v>
      </c>
      <c r="GA113" s="73">
        <v>0</v>
      </c>
      <c r="GB113" s="73">
        <v>0</v>
      </c>
      <c r="GC113" s="80">
        <v>13281410</v>
      </c>
      <c r="GD113" s="37">
        <f t="shared" si="12"/>
        <v>0</v>
      </c>
      <c r="GF113" s="50">
        <f t="shared" si="11"/>
        <v>13281410.000000007</v>
      </c>
      <c r="GG113" s="80">
        <v>13281410</v>
      </c>
      <c r="GH113" s="37">
        <f t="shared" si="21"/>
        <v>14190405.699999973</v>
      </c>
      <c r="GI113" s="37">
        <f t="shared" si="17"/>
        <v>0</v>
      </c>
      <c r="GJ113" s="40" t="s">
        <v>409</v>
      </c>
      <c r="GK113" s="40" t="s">
        <v>148</v>
      </c>
      <c r="GL113">
        <v>10451490.000000009</v>
      </c>
      <c r="GM113" s="37">
        <f t="shared" si="14"/>
        <v>2829919.9999999981</v>
      </c>
      <c r="GN113">
        <v>10270564</v>
      </c>
      <c r="GO113" s="37">
        <f t="shared" si="18"/>
        <v>3919841.6999999732</v>
      </c>
      <c r="GQ113">
        <v>10451490.000000006</v>
      </c>
      <c r="GR113" s="37">
        <f t="shared" si="15"/>
        <v>2829920.0000000019</v>
      </c>
    </row>
    <row r="114" spans="1:200" ht="15" x14ac:dyDescent="0.25">
      <c r="A114" s="60" t="s">
        <v>410</v>
      </c>
      <c r="B114" s="60" t="s">
        <v>149</v>
      </c>
      <c r="C114" s="73">
        <v>3326999.3</v>
      </c>
      <c r="D114" s="73">
        <v>0</v>
      </c>
      <c r="E114" s="73">
        <v>0</v>
      </c>
      <c r="F114" s="73">
        <v>0</v>
      </c>
      <c r="G114" s="73">
        <v>202486.92</v>
      </c>
      <c r="H114" s="73">
        <v>0</v>
      </c>
      <c r="I114" s="73">
        <v>363408.79999999993</v>
      </c>
      <c r="J114" s="73">
        <v>0</v>
      </c>
      <c r="K114" s="73">
        <v>82651.629999999874</v>
      </c>
      <c r="L114" s="73">
        <v>6919.19</v>
      </c>
      <c r="M114" s="73">
        <v>141062.22</v>
      </c>
      <c r="N114" s="73">
        <v>390585.89999999898</v>
      </c>
      <c r="O114" s="73">
        <v>0</v>
      </c>
      <c r="P114" s="73">
        <v>61866.520000000004</v>
      </c>
      <c r="Q114" s="73">
        <v>642829.71999999951</v>
      </c>
      <c r="R114" s="73">
        <v>0</v>
      </c>
      <c r="S114" s="73">
        <v>128441.98999999989</v>
      </c>
      <c r="T114" s="73">
        <v>171844.2199999989</v>
      </c>
      <c r="U114" s="73">
        <v>6275.64</v>
      </c>
      <c r="V114" s="73">
        <v>148925.93999999997</v>
      </c>
      <c r="W114" s="73">
        <v>248567.34000000003</v>
      </c>
      <c r="X114" s="73">
        <v>71690</v>
      </c>
      <c r="Y114" s="73">
        <v>86227.009999999893</v>
      </c>
      <c r="Z114" s="73">
        <v>9707.3799999999901</v>
      </c>
      <c r="AA114" s="73">
        <v>0</v>
      </c>
      <c r="AB114" s="73">
        <v>577.71</v>
      </c>
      <c r="AC114" s="73">
        <v>6915.76</v>
      </c>
      <c r="AD114" s="73">
        <v>132634.81</v>
      </c>
      <c r="AE114" s="73">
        <v>13968.529999999999</v>
      </c>
      <c r="AF114" s="73">
        <v>2143.3299999999899</v>
      </c>
      <c r="AG114" s="73">
        <v>152585.22</v>
      </c>
      <c r="AH114" s="73">
        <v>0</v>
      </c>
      <c r="AI114" s="73">
        <v>45932.849999999991</v>
      </c>
      <c r="AJ114" s="73">
        <v>0</v>
      </c>
      <c r="AK114" s="73">
        <v>121627.25999999901</v>
      </c>
      <c r="AL114" s="73">
        <v>2496</v>
      </c>
      <c r="AM114" s="73">
        <v>2322.0100000000002</v>
      </c>
      <c r="AN114" s="73">
        <v>10603.67</v>
      </c>
      <c r="AO114" s="73">
        <v>47783.779999999897</v>
      </c>
      <c r="AP114" s="73">
        <v>0</v>
      </c>
      <c r="AQ114" s="73">
        <v>0</v>
      </c>
      <c r="AR114" s="73">
        <v>181556.95</v>
      </c>
      <c r="AS114" s="73">
        <v>20461.02</v>
      </c>
      <c r="AT114" s="73">
        <v>-277427.55071582342</v>
      </c>
      <c r="AU114" s="73">
        <v>0</v>
      </c>
      <c r="AV114" s="73">
        <v>-31293.709999999901</v>
      </c>
      <c r="AW114" s="73">
        <v>-24014.5</v>
      </c>
      <c r="AX114" s="73">
        <v>-54925.440000000002</v>
      </c>
      <c r="AY114" s="74">
        <v>-835000.69928417658</v>
      </c>
      <c r="AZ114" s="73">
        <v>-201229.83</v>
      </c>
      <c r="BA114" s="73">
        <v>0</v>
      </c>
      <c r="BB114" s="73">
        <v>-8970</v>
      </c>
      <c r="BC114" s="73">
        <v>0</v>
      </c>
      <c r="BD114" s="73">
        <v>0</v>
      </c>
      <c r="BE114" s="73">
        <v>0</v>
      </c>
      <c r="BF114" s="73">
        <v>-376226.89</v>
      </c>
      <c r="BG114" s="73">
        <v>0</v>
      </c>
      <c r="BH114" s="73">
        <v>0</v>
      </c>
      <c r="BI114" s="73">
        <v>0</v>
      </c>
      <c r="BJ114" s="73">
        <v>0</v>
      </c>
      <c r="BK114" s="59"/>
      <c r="BL114" s="59"/>
      <c r="BM114" s="59"/>
      <c r="BN114" s="59"/>
      <c r="BO114" s="59"/>
      <c r="BP114" s="59"/>
      <c r="BQ114" s="59"/>
      <c r="BR114" s="59"/>
      <c r="BS114" s="59"/>
      <c r="BT114" s="59"/>
      <c r="BU114" s="59"/>
      <c r="BV114" s="60"/>
      <c r="BW114" s="60"/>
      <c r="BX114" s="59"/>
      <c r="BY114" s="59"/>
      <c r="BZ114" s="59"/>
      <c r="CA114" s="59"/>
      <c r="CB114" s="59"/>
      <c r="CC114" s="59"/>
      <c r="CD114" s="59"/>
      <c r="CE114" s="59"/>
      <c r="CF114" s="73">
        <v>71690</v>
      </c>
      <c r="CG114" s="59"/>
      <c r="CH114" s="59"/>
      <c r="CI114" s="59"/>
      <c r="CJ114" s="59"/>
      <c r="CK114" s="59"/>
      <c r="CL114" s="59"/>
      <c r="CM114" s="59"/>
      <c r="CN114" s="59"/>
      <c r="CO114" s="59"/>
      <c r="CP114" s="75">
        <f t="shared" si="19"/>
        <v>4951320</v>
      </c>
      <c r="CQ114" s="59"/>
      <c r="CR114" s="59"/>
      <c r="CS114" s="59"/>
      <c r="CT114" s="59"/>
      <c r="CU114" s="59"/>
      <c r="CV114" s="59"/>
      <c r="CW114" s="59"/>
      <c r="CX114" s="59"/>
      <c r="CY114" s="59"/>
      <c r="CZ114" s="59"/>
      <c r="DA114" s="59"/>
      <c r="DB114" s="59"/>
      <c r="DC114" s="59"/>
      <c r="DD114" s="59"/>
      <c r="DE114" s="59"/>
      <c r="DF114" s="59"/>
      <c r="DG114" s="59"/>
      <c r="DH114" s="59"/>
      <c r="DI114" s="59"/>
      <c r="DJ114" s="59"/>
      <c r="DK114" s="78">
        <v>3305459</v>
      </c>
      <c r="DL114" s="78">
        <v>0</v>
      </c>
      <c r="DM114" s="78">
        <v>0</v>
      </c>
      <c r="DN114" s="78">
        <v>0</v>
      </c>
      <c r="DO114" s="78">
        <v>35000</v>
      </c>
      <c r="DP114" s="78">
        <v>0</v>
      </c>
      <c r="DQ114" s="78">
        <v>416437</v>
      </c>
      <c r="DR114" s="78">
        <v>0</v>
      </c>
      <c r="DS114" s="78">
        <v>104293</v>
      </c>
      <c r="DT114" s="78">
        <v>0</v>
      </c>
      <c r="DU114" s="78">
        <v>140390</v>
      </c>
      <c r="DV114" s="78">
        <v>378649</v>
      </c>
      <c r="DW114" s="59">
        <v>0</v>
      </c>
      <c r="DX114" s="78">
        <v>34328</v>
      </c>
      <c r="DY114" s="78">
        <v>733966</v>
      </c>
      <c r="DZ114" s="78">
        <v>0</v>
      </c>
      <c r="EA114" s="78">
        <v>125057</v>
      </c>
      <c r="EB114" s="78">
        <v>171010</v>
      </c>
      <c r="EC114" s="78">
        <v>7000</v>
      </c>
      <c r="ED114" s="78">
        <v>143732</v>
      </c>
      <c r="EE114" s="78">
        <v>184625</v>
      </c>
      <c r="EF114" s="78">
        <v>71690</v>
      </c>
      <c r="EG114" s="78">
        <v>138139</v>
      </c>
      <c r="EH114" s="78">
        <v>6606</v>
      </c>
      <c r="EI114" s="78">
        <v>4000</v>
      </c>
      <c r="EJ114" s="78">
        <v>600</v>
      </c>
      <c r="EK114" s="78">
        <v>0</v>
      </c>
      <c r="EL114" s="78">
        <v>250000</v>
      </c>
      <c r="EM114" s="78">
        <v>18500</v>
      </c>
      <c r="EN114" s="78">
        <v>4500</v>
      </c>
      <c r="EO114" s="78">
        <v>134200</v>
      </c>
      <c r="EP114" s="105">
        <v>52051.689999981783</v>
      </c>
      <c r="EQ114" s="78">
        <v>42500</v>
      </c>
      <c r="ER114" s="59">
        <v>0</v>
      </c>
      <c r="ES114" s="78">
        <v>200000</v>
      </c>
      <c r="ET114" s="78">
        <v>10000</v>
      </c>
      <c r="EU114" s="78">
        <v>1750</v>
      </c>
      <c r="EV114" s="78">
        <v>65200</v>
      </c>
      <c r="EW114" s="78">
        <v>34000</v>
      </c>
      <c r="EX114" s="79">
        <v>0</v>
      </c>
      <c r="EY114" s="78">
        <v>150</v>
      </c>
      <c r="EZ114" s="78">
        <v>163150</v>
      </c>
      <c r="FA114" s="78">
        <v>21689</v>
      </c>
      <c r="FB114" s="78">
        <v>-958317</v>
      </c>
      <c r="FC114" s="59">
        <v>0</v>
      </c>
      <c r="FD114" s="78">
        <v>0</v>
      </c>
      <c r="FE114" s="78">
        <v>-15000</v>
      </c>
      <c r="FF114" s="78">
        <v>0</v>
      </c>
      <c r="FG114" s="78">
        <v>0</v>
      </c>
      <c r="FH114" s="78">
        <v>-220000</v>
      </c>
      <c r="FI114" s="59">
        <v>0</v>
      </c>
      <c r="FJ114" s="78">
        <v>0</v>
      </c>
      <c r="FK114" s="59">
        <v>0</v>
      </c>
      <c r="FL114" s="59">
        <v>0</v>
      </c>
      <c r="FM114" s="78">
        <v>0</v>
      </c>
      <c r="FN114" s="59">
        <v>0</v>
      </c>
      <c r="FO114" s="78">
        <v>0</v>
      </c>
      <c r="FP114" s="78">
        <v>0</v>
      </c>
      <c r="FQ114" s="59">
        <v>0</v>
      </c>
      <c r="FR114" s="73">
        <v>-782344.68999998737</v>
      </c>
      <c r="FS114" s="73">
        <v>0</v>
      </c>
      <c r="FT114" s="73">
        <v>-782344.68999998737</v>
      </c>
      <c r="FU114" s="73">
        <v>0</v>
      </c>
      <c r="FV114" s="73">
        <f t="shared" si="16"/>
        <v>-406117.79999999993</v>
      </c>
      <c r="FW114" s="74">
        <v>0</v>
      </c>
      <c r="FX114" s="73">
        <v>-406117.79999999993</v>
      </c>
      <c r="FY114" s="73">
        <v>0</v>
      </c>
      <c r="FZ114" s="73">
        <v>0</v>
      </c>
      <c r="GA114" s="73">
        <v>0</v>
      </c>
      <c r="GB114" s="73">
        <v>0</v>
      </c>
      <c r="GC114" s="80">
        <v>5023010</v>
      </c>
      <c r="GD114" s="37">
        <f t="shared" si="12"/>
        <v>0</v>
      </c>
      <c r="GF114" s="50">
        <f t="shared" si="11"/>
        <v>5023009.9999999944</v>
      </c>
      <c r="GG114" s="80">
        <v>5023010</v>
      </c>
      <c r="GH114" s="37">
        <f t="shared" si="21"/>
        <v>5805354.6899999818</v>
      </c>
      <c r="GI114" s="37">
        <f t="shared" si="17"/>
        <v>0</v>
      </c>
      <c r="GJ114" s="40" t="s">
        <v>410</v>
      </c>
      <c r="GK114" s="40" t="s">
        <v>149</v>
      </c>
      <c r="GL114">
        <v>3342390.0000000028</v>
      </c>
      <c r="GM114" s="37">
        <f t="shared" si="14"/>
        <v>1680619.9999999916</v>
      </c>
      <c r="GN114">
        <v>3265320</v>
      </c>
      <c r="GO114" s="37">
        <f t="shared" si="18"/>
        <v>2540034.6899999818</v>
      </c>
      <c r="GQ114">
        <v>3342390</v>
      </c>
      <c r="GR114" s="37">
        <f t="shared" si="15"/>
        <v>1680619.9999999944</v>
      </c>
    </row>
    <row r="115" spans="1:200" ht="15" x14ac:dyDescent="0.25">
      <c r="A115" s="60" t="s">
        <v>411</v>
      </c>
      <c r="B115" s="60" t="s">
        <v>150</v>
      </c>
      <c r="C115" s="73">
        <v>5487131.6699999887</v>
      </c>
      <c r="D115" s="73">
        <v>62405.909999999887</v>
      </c>
      <c r="E115" s="73">
        <v>263814.09999999893</v>
      </c>
      <c r="F115" s="73">
        <v>4197.5199999999986</v>
      </c>
      <c r="G115" s="73">
        <v>0</v>
      </c>
      <c r="H115" s="73">
        <v>242798.46</v>
      </c>
      <c r="I115" s="73">
        <v>400490.54999999993</v>
      </c>
      <c r="J115" s="73">
        <v>12047.46</v>
      </c>
      <c r="K115" s="73">
        <v>163660.44</v>
      </c>
      <c r="L115" s="73">
        <v>19679.22</v>
      </c>
      <c r="M115" s="73">
        <v>31298.879999999899</v>
      </c>
      <c r="N115" s="73">
        <v>288088.73999999993</v>
      </c>
      <c r="O115" s="73">
        <v>0</v>
      </c>
      <c r="P115" s="73">
        <v>40152.01</v>
      </c>
      <c r="Q115" s="73">
        <v>249817.53999999887</v>
      </c>
      <c r="R115" s="73">
        <v>0</v>
      </c>
      <c r="S115" s="73">
        <v>113982.16</v>
      </c>
      <c r="T115" s="73">
        <v>0</v>
      </c>
      <c r="U115" s="73">
        <v>8504.0400000000009</v>
      </c>
      <c r="V115" s="73">
        <v>239078.31</v>
      </c>
      <c r="W115" s="73">
        <v>249149.18999999992</v>
      </c>
      <c r="X115" s="73">
        <v>145787</v>
      </c>
      <c r="Y115" s="73">
        <v>183200.56</v>
      </c>
      <c r="Z115" s="73">
        <v>19416.299999999901</v>
      </c>
      <c r="AA115" s="73">
        <v>0</v>
      </c>
      <c r="AB115" s="73">
        <v>450.25999999999902</v>
      </c>
      <c r="AC115" s="73">
        <v>21825.93</v>
      </c>
      <c r="AD115" s="73">
        <v>156980.209999999</v>
      </c>
      <c r="AE115" s="73">
        <v>241066.91999999981</v>
      </c>
      <c r="AF115" s="73">
        <v>0</v>
      </c>
      <c r="AG115" s="73">
        <v>-10650</v>
      </c>
      <c r="AH115" s="73">
        <v>0</v>
      </c>
      <c r="AI115" s="73">
        <v>41464.149999999994</v>
      </c>
      <c r="AJ115" s="73">
        <v>0</v>
      </c>
      <c r="AK115" s="73">
        <v>200405.62</v>
      </c>
      <c r="AL115" s="73">
        <v>55405.889999999898</v>
      </c>
      <c r="AM115" s="73">
        <v>2955.9499999999898</v>
      </c>
      <c r="AN115" s="73">
        <v>400</v>
      </c>
      <c r="AO115" s="73">
        <v>80322.55</v>
      </c>
      <c r="AP115" s="73">
        <v>0</v>
      </c>
      <c r="AQ115" s="73">
        <v>5823.5799999999899</v>
      </c>
      <c r="AR115" s="73">
        <v>37832.089999999902</v>
      </c>
      <c r="AS115" s="73">
        <v>29341.399999999892</v>
      </c>
      <c r="AT115" s="73">
        <v>-322970.84752843226</v>
      </c>
      <c r="AU115" s="73">
        <v>0</v>
      </c>
      <c r="AV115" s="73">
        <v>-10885.049999999899</v>
      </c>
      <c r="AW115" s="73">
        <v>-48112</v>
      </c>
      <c r="AX115" s="73">
        <v>-176941.86999999901</v>
      </c>
      <c r="AY115" s="74">
        <v>-592767.30247156776</v>
      </c>
      <c r="AZ115" s="73">
        <v>0</v>
      </c>
      <c r="BA115" s="73">
        <v>0</v>
      </c>
      <c r="BB115" s="73">
        <v>-6983.9199999999901</v>
      </c>
      <c r="BC115" s="73">
        <v>0</v>
      </c>
      <c r="BD115" s="73">
        <v>0</v>
      </c>
      <c r="BE115" s="73">
        <v>0</v>
      </c>
      <c r="BF115" s="73">
        <v>-248978.299999999</v>
      </c>
      <c r="BG115" s="73">
        <v>0</v>
      </c>
      <c r="BH115" s="73">
        <v>0</v>
      </c>
      <c r="BI115" s="73">
        <v>-155.319999999999</v>
      </c>
      <c r="BJ115" s="73">
        <v>0</v>
      </c>
      <c r="BK115" s="59"/>
      <c r="BL115" s="59"/>
      <c r="BM115" s="59"/>
      <c r="BN115" s="59"/>
      <c r="BO115" s="59"/>
      <c r="BP115" s="59"/>
      <c r="BQ115" s="59"/>
      <c r="BR115" s="59"/>
      <c r="BS115" s="59"/>
      <c r="BT115" s="59"/>
      <c r="BU115" s="59"/>
      <c r="BV115" s="60"/>
      <c r="BW115" s="60"/>
      <c r="BX115" s="59"/>
      <c r="BY115" s="59"/>
      <c r="BZ115" s="59"/>
      <c r="CA115" s="59"/>
      <c r="CB115" s="59"/>
      <c r="CC115" s="59"/>
      <c r="CD115" s="59"/>
      <c r="CE115" s="59"/>
      <c r="CF115" s="73">
        <v>145787</v>
      </c>
      <c r="CG115" s="59"/>
      <c r="CH115" s="59"/>
      <c r="CI115" s="59"/>
      <c r="CJ115" s="59"/>
      <c r="CK115" s="59"/>
      <c r="CL115" s="59"/>
      <c r="CM115" s="59"/>
      <c r="CN115" s="59"/>
      <c r="CO115" s="59"/>
      <c r="CP115" s="75">
        <f t="shared" si="19"/>
        <v>7534743</v>
      </c>
      <c r="CQ115" s="59"/>
      <c r="CR115" s="59"/>
      <c r="CS115" s="59"/>
      <c r="CT115" s="59"/>
      <c r="CU115" s="59"/>
      <c r="CV115" s="59"/>
      <c r="CW115" s="59"/>
      <c r="CX115" s="59"/>
      <c r="CY115" s="59"/>
      <c r="CZ115" s="59"/>
      <c r="DA115" s="59"/>
      <c r="DB115" s="59"/>
      <c r="DC115" s="59"/>
      <c r="DD115" s="59"/>
      <c r="DE115" s="59"/>
      <c r="DF115" s="59"/>
      <c r="DG115" s="59"/>
      <c r="DH115" s="59"/>
      <c r="DI115" s="59"/>
      <c r="DJ115" s="59"/>
      <c r="DK115" s="78">
        <v>5745295</v>
      </c>
      <c r="DL115" s="78">
        <v>71624</v>
      </c>
      <c r="DM115" s="78">
        <v>249457</v>
      </c>
      <c r="DN115" s="78">
        <v>0</v>
      </c>
      <c r="DO115" s="78">
        <v>0</v>
      </c>
      <c r="DP115" s="78">
        <v>204168</v>
      </c>
      <c r="DQ115" s="78">
        <v>479914</v>
      </c>
      <c r="DR115" s="78">
        <v>16644</v>
      </c>
      <c r="DS115" s="78">
        <v>148485</v>
      </c>
      <c r="DT115" s="78">
        <v>28086</v>
      </c>
      <c r="DU115" s="78">
        <v>30451</v>
      </c>
      <c r="DV115" s="78">
        <v>278387</v>
      </c>
      <c r="DW115" s="59">
        <v>0</v>
      </c>
      <c r="DX115" s="78">
        <v>59083</v>
      </c>
      <c r="DY115" s="78">
        <v>175783</v>
      </c>
      <c r="DZ115" s="78">
        <v>0</v>
      </c>
      <c r="EA115" s="78">
        <v>106233</v>
      </c>
      <c r="EB115" s="78">
        <v>0</v>
      </c>
      <c r="EC115" s="78">
        <v>10000</v>
      </c>
      <c r="ED115" s="78">
        <v>218421</v>
      </c>
      <c r="EE115" s="78">
        <v>212670</v>
      </c>
      <c r="EF115" s="78">
        <v>145787</v>
      </c>
      <c r="EG115" s="78">
        <v>170000</v>
      </c>
      <c r="EH115" s="78">
        <v>17535</v>
      </c>
      <c r="EI115" s="78">
        <v>0</v>
      </c>
      <c r="EJ115" s="78">
        <v>1500</v>
      </c>
      <c r="EK115" s="78">
        <v>31000</v>
      </c>
      <c r="EL115" s="78">
        <v>120000</v>
      </c>
      <c r="EM115" s="78">
        <v>151000</v>
      </c>
      <c r="EN115" s="78">
        <v>0</v>
      </c>
      <c r="EO115" s="78">
        <v>16000</v>
      </c>
      <c r="EP115" s="105">
        <v>263031.98999998346</v>
      </c>
      <c r="EQ115" s="78">
        <v>128000</v>
      </c>
      <c r="ER115" s="59">
        <v>0</v>
      </c>
      <c r="ES115" s="78">
        <v>225000</v>
      </c>
      <c r="ET115" s="78">
        <v>35000</v>
      </c>
      <c r="EU115" s="78">
        <v>3047</v>
      </c>
      <c r="EV115" s="78">
        <v>400</v>
      </c>
      <c r="EW115" s="78">
        <v>45000</v>
      </c>
      <c r="EX115" s="79">
        <v>0</v>
      </c>
      <c r="EY115" s="78">
        <v>5000</v>
      </c>
      <c r="EZ115" s="78">
        <v>36970</v>
      </c>
      <c r="FA115" s="78">
        <v>25882</v>
      </c>
      <c r="FB115" s="78">
        <v>-589314</v>
      </c>
      <c r="FC115" s="59">
        <v>0</v>
      </c>
      <c r="FD115" s="78">
        <v>-10000</v>
      </c>
      <c r="FE115" s="78">
        <v>-35000</v>
      </c>
      <c r="FF115" s="78">
        <v>-146291</v>
      </c>
      <c r="FG115" s="78">
        <v>-3500</v>
      </c>
      <c r="FH115" s="78">
        <v>0</v>
      </c>
      <c r="FI115" s="59">
        <v>0</v>
      </c>
      <c r="FJ115" s="78">
        <v>-35000</v>
      </c>
      <c r="FK115" s="59">
        <v>0</v>
      </c>
      <c r="FL115" s="59">
        <v>0</v>
      </c>
      <c r="FM115" s="78">
        <v>0</v>
      </c>
      <c r="FN115" s="59">
        <v>0</v>
      </c>
      <c r="FO115" s="78">
        <v>0</v>
      </c>
      <c r="FP115" s="78">
        <v>-200</v>
      </c>
      <c r="FQ115" s="59">
        <v>0</v>
      </c>
      <c r="FR115" s="73">
        <v>-955018.98999999941</v>
      </c>
      <c r="FS115" s="73">
        <v>0</v>
      </c>
      <c r="FT115" s="73">
        <v>-955018.98999999941</v>
      </c>
      <c r="FU115" s="73">
        <v>0</v>
      </c>
      <c r="FV115" s="73">
        <f t="shared" si="16"/>
        <v>-706040.69</v>
      </c>
      <c r="FW115" s="74">
        <v>0</v>
      </c>
      <c r="FX115" s="73">
        <v>-706040.69</v>
      </c>
      <c r="FY115" s="73">
        <v>0</v>
      </c>
      <c r="FZ115" s="73">
        <v>0</v>
      </c>
      <c r="GA115" s="73">
        <v>0</v>
      </c>
      <c r="GB115" s="73">
        <v>0</v>
      </c>
      <c r="GC115" s="80">
        <v>7680530</v>
      </c>
      <c r="GD115" s="37">
        <f t="shared" si="12"/>
        <v>0</v>
      </c>
      <c r="GF115" s="50">
        <f t="shared" si="11"/>
        <v>7680529.9999999842</v>
      </c>
      <c r="GG115" s="80">
        <v>7680530</v>
      </c>
      <c r="GH115" s="37">
        <f t="shared" si="21"/>
        <v>8635548.9899999835</v>
      </c>
      <c r="GI115" s="37">
        <f t="shared" si="17"/>
        <v>0</v>
      </c>
      <c r="GJ115" s="40" t="s">
        <v>411</v>
      </c>
      <c r="GK115" s="40" t="s">
        <v>150</v>
      </c>
      <c r="GL115">
        <v>5997813.2499999981</v>
      </c>
      <c r="GM115" s="37">
        <f t="shared" si="14"/>
        <v>1682716.749999986</v>
      </c>
      <c r="GN115">
        <v>5645516</v>
      </c>
      <c r="GO115" s="37">
        <f t="shared" si="18"/>
        <v>2990032.9899999835</v>
      </c>
      <c r="GQ115">
        <v>5997813.25</v>
      </c>
      <c r="GR115" s="37">
        <f t="shared" si="15"/>
        <v>1682716.7499999842</v>
      </c>
    </row>
    <row r="116" spans="1:200" ht="15" x14ac:dyDescent="0.25">
      <c r="A116" s="60" t="s">
        <v>412</v>
      </c>
      <c r="B116" s="60" t="s">
        <v>413</v>
      </c>
      <c r="C116" s="73">
        <v>4765791.1999999881</v>
      </c>
      <c r="D116" s="73">
        <v>392895.77999999892</v>
      </c>
      <c r="E116" s="73">
        <v>0</v>
      </c>
      <c r="F116" s="73">
        <v>63573.89</v>
      </c>
      <c r="G116" s="73">
        <v>42307.199999999903</v>
      </c>
      <c r="H116" s="73">
        <v>466262.35999999981</v>
      </c>
      <c r="I116" s="73">
        <v>178246.88</v>
      </c>
      <c r="J116" s="73">
        <v>0</v>
      </c>
      <c r="K116" s="73">
        <v>108149.03999999996</v>
      </c>
      <c r="L116" s="73">
        <v>1289.7599999999991</v>
      </c>
      <c r="M116" s="73">
        <v>0</v>
      </c>
      <c r="N116" s="73">
        <v>241212.89</v>
      </c>
      <c r="O116" s="73">
        <v>0</v>
      </c>
      <c r="P116" s="73">
        <v>148552.04999999999</v>
      </c>
      <c r="Q116" s="73">
        <v>290711.03999999986</v>
      </c>
      <c r="R116" s="73">
        <v>0</v>
      </c>
      <c r="S116" s="73">
        <v>117138.04</v>
      </c>
      <c r="T116" s="73">
        <v>18867.830000000002</v>
      </c>
      <c r="U116" s="73">
        <v>7683.6599999999899</v>
      </c>
      <c r="V116" s="73">
        <v>238121.86999999895</v>
      </c>
      <c r="W116" s="73">
        <v>177821.53999999989</v>
      </c>
      <c r="X116" s="73">
        <v>144824.5</v>
      </c>
      <c r="Y116" s="73">
        <v>92632.259999999791</v>
      </c>
      <c r="Z116" s="73">
        <v>27872.4199999999</v>
      </c>
      <c r="AA116" s="73">
        <v>9953.77</v>
      </c>
      <c r="AB116" s="73">
        <v>117.47</v>
      </c>
      <c r="AC116" s="73">
        <v>49692.37</v>
      </c>
      <c r="AD116" s="73">
        <v>92740.009999999893</v>
      </c>
      <c r="AE116" s="73">
        <v>3866.4</v>
      </c>
      <c r="AF116" s="73">
        <v>0</v>
      </c>
      <c r="AG116" s="73">
        <v>437.05</v>
      </c>
      <c r="AH116" s="73">
        <v>0</v>
      </c>
      <c r="AI116" s="73">
        <v>78313.389999999883</v>
      </c>
      <c r="AJ116" s="73">
        <v>0</v>
      </c>
      <c r="AK116" s="73">
        <v>141847.84</v>
      </c>
      <c r="AL116" s="73">
        <v>11121.37</v>
      </c>
      <c r="AM116" s="73">
        <v>1088</v>
      </c>
      <c r="AN116" s="73">
        <v>0</v>
      </c>
      <c r="AO116" s="73">
        <v>1677.53</v>
      </c>
      <c r="AP116" s="73">
        <v>0</v>
      </c>
      <c r="AQ116" s="73">
        <v>15599.69</v>
      </c>
      <c r="AR116" s="73">
        <v>659.95</v>
      </c>
      <c r="AS116" s="73">
        <v>27112.560000000001</v>
      </c>
      <c r="AT116" s="73">
        <v>-225997.65307375707</v>
      </c>
      <c r="AU116" s="73">
        <v>0</v>
      </c>
      <c r="AV116" s="73">
        <v>-28353.5099999999</v>
      </c>
      <c r="AW116" s="73">
        <v>-22844.0999999999</v>
      </c>
      <c r="AX116" s="73">
        <v>-85628.2</v>
      </c>
      <c r="AY116" s="74">
        <v>-523360.72692624293</v>
      </c>
      <c r="AZ116" s="73">
        <v>0</v>
      </c>
      <c r="BA116" s="73">
        <v>0</v>
      </c>
      <c r="BB116" s="73">
        <v>-20152</v>
      </c>
      <c r="BC116" s="73">
        <v>0</v>
      </c>
      <c r="BD116" s="73">
        <v>0</v>
      </c>
      <c r="BE116" s="73">
        <v>0</v>
      </c>
      <c r="BF116" s="73">
        <v>-621310.60999999905</v>
      </c>
      <c r="BG116" s="73">
        <v>0</v>
      </c>
      <c r="BH116" s="73">
        <v>0</v>
      </c>
      <c r="BI116" s="73">
        <v>-94.81</v>
      </c>
      <c r="BJ116" s="73">
        <v>0</v>
      </c>
      <c r="BK116" s="59"/>
      <c r="BL116" s="59"/>
      <c r="BM116" s="59"/>
      <c r="BN116" s="59"/>
      <c r="BO116" s="59"/>
      <c r="BP116" s="59"/>
      <c r="BQ116" s="59"/>
      <c r="BR116" s="59"/>
      <c r="BS116" s="59"/>
      <c r="BT116" s="59"/>
      <c r="BU116" s="59"/>
      <c r="BV116" s="60"/>
      <c r="BW116" s="60"/>
      <c r="BX116" s="59"/>
      <c r="BY116" s="59"/>
      <c r="BZ116" s="59"/>
      <c r="CA116" s="59"/>
      <c r="CB116" s="59"/>
      <c r="CC116" s="59"/>
      <c r="CD116" s="59"/>
      <c r="CE116" s="59"/>
      <c r="CF116" s="73">
        <v>144824.5</v>
      </c>
      <c r="CG116" s="59"/>
      <c r="CH116" s="59"/>
      <c r="CI116" s="59"/>
      <c r="CJ116" s="59"/>
      <c r="CK116" s="59"/>
      <c r="CL116" s="59"/>
      <c r="CM116" s="59"/>
      <c r="CN116" s="59"/>
      <c r="CO116" s="59"/>
      <c r="CP116" s="75">
        <f t="shared" si="19"/>
        <v>6285615.5</v>
      </c>
      <c r="CQ116" s="59"/>
      <c r="CR116" s="59"/>
      <c r="CS116" s="59"/>
      <c r="CT116" s="59"/>
      <c r="CU116" s="59"/>
      <c r="CV116" s="59"/>
      <c r="CW116" s="59"/>
      <c r="CX116" s="59"/>
      <c r="CY116" s="59"/>
      <c r="CZ116" s="59"/>
      <c r="DA116" s="59"/>
      <c r="DB116" s="59"/>
      <c r="DC116" s="59"/>
      <c r="DD116" s="59"/>
      <c r="DE116" s="59"/>
      <c r="DF116" s="59"/>
      <c r="DG116" s="59"/>
      <c r="DH116" s="59"/>
      <c r="DI116" s="59"/>
      <c r="DJ116" s="59"/>
      <c r="DK116" s="78">
        <v>4844715</v>
      </c>
      <c r="DL116" s="78">
        <v>329143</v>
      </c>
      <c r="DM116" s="78">
        <v>0</v>
      </c>
      <c r="DN116" s="78">
        <v>55000</v>
      </c>
      <c r="DO116" s="78">
        <v>51000</v>
      </c>
      <c r="DP116" s="78">
        <v>546756</v>
      </c>
      <c r="DQ116" s="78">
        <v>228988</v>
      </c>
      <c r="DR116" s="78">
        <v>0</v>
      </c>
      <c r="DS116" s="78">
        <v>110538</v>
      </c>
      <c r="DT116" s="78">
        <v>2869</v>
      </c>
      <c r="DU116" s="78">
        <v>0</v>
      </c>
      <c r="DV116" s="78">
        <v>256253</v>
      </c>
      <c r="DW116" s="59">
        <v>0</v>
      </c>
      <c r="DX116" s="78">
        <v>172749</v>
      </c>
      <c r="DY116" s="78">
        <v>109389</v>
      </c>
      <c r="DZ116" s="78">
        <v>0</v>
      </c>
      <c r="EA116" s="78">
        <v>111935</v>
      </c>
      <c r="EB116" s="78">
        <v>0</v>
      </c>
      <c r="EC116" s="78">
        <v>9500</v>
      </c>
      <c r="ED116" s="78">
        <v>239076</v>
      </c>
      <c r="EE116" s="78">
        <v>149402</v>
      </c>
      <c r="EF116" s="78">
        <v>144824.5</v>
      </c>
      <c r="EG116" s="78">
        <v>45587</v>
      </c>
      <c r="EH116" s="78">
        <v>10500</v>
      </c>
      <c r="EI116" s="78">
        <v>7700</v>
      </c>
      <c r="EJ116" s="78">
        <v>300</v>
      </c>
      <c r="EK116" s="78">
        <v>40000</v>
      </c>
      <c r="EL116" s="78">
        <v>103000</v>
      </c>
      <c r="EM116" s="78">
        <v>8500</v>
      </c>
      <c r="EN116" s="78">
        <v>0</v>
      </c>
      <c r="EO116" s="78">
        <v>0</v>
      </c>
      <c r="EP116" s="105">
        <v>-413241.82000000309</v>
      </c>
      <c r="EQ116" s="78">
        <v>60550</v>
      </c>
      <c r="ER116" s="59">
        <v>0</v>
      </c>
      <c r="ES116" s="78">
        <v>165000</v>
      </c>
      <c r="ET116" s="78">
        <v>18000</v>
      </c>
      <c r="EU116" s="78">
        <v>1750</v>
      </c>
      <c r="EV116" s="78">
        <v>800</v>
      </c>
      <c r="EW116" s="78">
        <v>0</v>
      </c>
      <c r="EX116" s="79">
        <v>0</v>
      </c>
      <c r="EY116" s="78">
        <v>15000</v>
      </c>
      <c r="EZ116" s="78">
        <v>37500</v>
      </c>
      <c r="FA116" s="78">
        <v>27333</v>
      </c>
      <c r="FB116" s="78">
        <v>-396498</v>
      </c>
      <c r="FC116" s="59">
        <v>0</v>
      </c>
      <c r="FD116" s="78">
        <v>-10000</v>
      </c>
      <c r="FE116" s="78">
        <v>-25000</v>
      </c>
      <c r="FF116" s="78">
        <v>-74558</v>
      </c>
      <c r="FG116" s="78">
        <v>0</v>
      </c>
      <c r="FH116" s="78">
        <v>0</v>
      </c>
      <c r="FI116" s="59">
        <v>0</v>
      </c>
      <c r="FJ116" s="78">
        <v>-21500</v>
      </c>
      <c r="FK116" s="59">
        <v>0</v>
      </c>
      <c r="FL116" s="59">
        <v>0</v>
      </c>
      <c r="FM116" s="78">
        <v>0</v>
      </c>
      <c r="FN116" s="59">
        <v>0</v>
      </c>
      <c r="FO116" s="78">
        <v>0</v>
      </c>
      <c r="FP116" s="78">
        <v>0</v>
      </c>
      <c r="FQ116" s="59">
        <v>0</v>
      </c>
      <c r="FR116" s="73">
        <v>-532419.68000001088</v>
      </c>
      <c r="FS116" s="73">
        <v>0</v>
      </c>
      <c r="FT116" s="73">
        <v>-532419.68000001088</v>
      </c>
      <c r="FU116" s="73">
        <v>0</v>
      </c>
      <c r="FV116" s="73">
        <f t="shared" si="16"/>
        <v>88890.929999999935</v>
      </c>
      <c r="FW116" s="74">
        <v>0</v>
      </c>
      <c r="FX116" s="73">
        <v>88890.929999999935</v>
      </c>
      <c r="FY116" s="73">
        <v>0</v>
      </c>
      <c r="FZ116" s="73">
        <v>0</v>
      </c>
      <c r="GA116" s="73">
        <v>0</v>
      </c>
      <c r="GB116" s="73">
        <v>0</v>
      </c>
      <c r="GC116" s="80">
        <v>6430440</v>
      </c>
      <c r="GD116" s="37">
        <f t="shared" si="12"/>
        <v>0</v>
      </c>
      <c r="GF116" s="50">
        <f t="shared" si="11"/>
        <v>6430439.999999986</v>
      </c>
      <c r="GG116" s="80">
        <v>6430440</v>
      </c>
      <c r="GH116" s="37">
        <f t="shared" si="21"/>
        <v>6962859.6799999969</v>
      </c>
      <c r="GI116" s="37">
        <f t="shared" si="17"/>
        <v>0</v>
      </c>
      <c r="GJ116" s="40" t="s">
        <v>412</v>
      </c>
      <c r="GK116" s="40" t="s">
        <v>413</v>
      </c>
      <c r="GL116">
        <v>5191109.9999999991</v>
      </c>
      <c r="GM116" s="37">
        <f t="shared" si="14"/>
        <v>1239329.999999987</v>
      </c>
      <c r="GN116">
        <v>5246163</v>
      </c>
      <c r="GO116" s="37">
        <f t="shared" si="18"/>
        <v>1716696.6799999969</v>
      </c>
      <c r="GQ116">
        <v>5191109.9999999991</v>
      </c>
      <c r="GR116" s="37">
        <f t="shared" si="15"/>
        <v>1239329.999999987</v>
      </c>
    </row>
    <row r="117" spans="1:200" ht="15" x14ac:dyDescent="0.25">
      <c r="A117" s="61" t="s">
        <v>467</v>
      </c>
      <c r="B117" s="60" t="s">
        <v>468</v>
      </c>
      <c r="C117" s="73">
        <v>4062611.7999999993</v>
      </c>
      <c r="D117" s="73">
        <v>0</v>
      </c>
      <c r="E117" s="73">
        <v>0</v>
      </c>
      <c r="F117" s="73">
        <v>43570.789999999994</v>
      </c>
      <c r="G117" s="73">
        <v>91937.9</v>
      </c>
      <c r="H117" s="73">
        <v>10085.990000000002</v>
      </c>
      <c r="I117" s="73">
        <v>272734.09999999899</v>
      </c>
      <c r="J117" s="73">
        <v>2225.8199999999897</v>
      </c>
      <c r="K117" s="73">
        <v>38634.39999999998</v>
      </c>
      <c r="L117" s="73">
        <v>19913.509999999893</v>
      </c>
      <c r="M117" s="73">
        <v>29798.93</v>
      </c>
      <c r="N117" s="73">
        <v>153119.81999999989</v>
      </c>
      <c r="O117" s="73">
        <v>0</v>
      </c>
      <c r="P117" s="73">
        <v>70585.429999999993</v>
      </c>
      <c r="Q117" s="73">
        <v>252639.45999999886</v>
      </c>
      <c r="R117" s="73">
        <v>0</v>
      </c>
      <c r="S117" s="73">
        <v>81833.560000000012</v>
      </c>
      <c r="T117" s="73">
        <v>0</v>
      </c>
      <c r="U117" s="73">
        <v>10237.959999999901</v>
      </c>
      <c r="V117" s="73">
        <v>102051.65999999997</v>
      </c>
      <c r="W117" s="73">
        <v>146488.93999999989</v>
      </c>
      <c r="X117" s="73">
        <v>36647.5</v>
      </c>
      <c r="Y117" s="73">
        <v>21868.499999999891</v>
      </c>
      <c r="Z117" s="73">
        <v>3692.42</v>
      </c>
      <c r="AA117" s="73">
        <v>92872.509999999893</v>
      </c>
      <c r="AB117" s="73">
        <v>763.1</v>
      </c>
      <c r="AC117" s="73">
        <v>4672.9799999999886</v>
      </c>
      <c r="AD117" s="73">
        <v>62926.949999999903</v>
      </c>
      <c r="AE117" s="73">
        <v>70519.399999999994</v>
      </c>
      <c r="AF117" s="73">
        <v>0</v>
      </c>
      <c r="AG117" s="73">
        <v>0</v>
      </c>
      <c r="AH117" s="73">
        <v>0</v>
      </c>
      <c r="AI117" s="73">
        <v>67304.949999999895</v>
      </c>
      <c r="AJ117" s="73">
        <v>0</v>
      </c>
      <c r="AK117" s="73">
        <v>103710.55</v>
      </c>
      <c r="AL117" s="73">
        <v>3806.51</v>
      </c>
      <c r="AM117" s="73">
        <v>1022.47</v>
      </c>
      <c r="AN117" s="73">
        <v>200</v>
      </c>
      <c r="AO117" s="73">
        <v>245.71</v>
      </c>
      <c r="AP117" s="73">
        <v>0</v>
      </c>
      <c r="AQ117" s="73">
        <v>1165.8599999999899</v>
      </c>
      <c r="AR117" s="73">
        <v>47800</v>
      </c>
      <c r="AS117" s="73">
        <v>23108.09</v>
      </c>
      <c r="AT117" s="73">
        <v>-190571.5233538039</v>
      </c>
      <c r="AU117" s="73">
        <v>0</v>
      </c>
      <c r="AV117" s="73">
        <v>-18160</v>
      </c>
      <c r="AW117" s="73">
        <v>-12808.719999999899</v>
      </c>
      <c r="AX117" s="73">
        <v>-29281</v>
      </c>
      <c r="AY117" s="74">
        <v>-497889.20664619608</v>
      </c>
      <c r="AZ117" s="73">
        <v>0</v>
      </c>
      <c r="BA117" s="73">
        <v>0</v>
      </c>
      <c r="BB117" s="73">
        <v>-14709.5</v>
      </c>
      <c r="BC117" s="73">
        <v>0</v>
      </c>
      <c r="BD117" s="73">
        <v>0</v>
      </c>
      <c r="BE117" s="73">
        <v>0</v>
      </c>
      <c r="BF117" s="73">
        <v>-51586.959999999897</v>
      </c>
      <c r="BG117" s="73">
        <v>0</v>
      </c>
      <c r="BH117" s="73">
        <v>0</v>
      </c>
      <c r="BI117" s="73">
        <v>-90.659999999999897</v>
      </c>
      <c r="BJ117" s="73">
        <v>0</v>
      </c>
      <c r="BK117" s="59"/>
      <c r="BL117" s="59"/>
      <c r="BM117" s="59"/>
      <c r="BN117" s="59"/>
      <c r="BO117" s="59"/>
      <c r="BP117" s="59"/>
      <c r="BQ117" s="59"/>
      <c r="BR117" s="59"/>
      <c r="BS117" s="59"/>
      <c r="BT117" s="59"/>
      <c r="BU117" s="59"/>
      <c r="BV117" s="61"/>
      <c r="BW117" s="60"/>
      <c r="BX117" s="59"/>
      <c r="BY117" s="59"/>
      <c r="BZ117" s="59"/>
      <c r="CA117" s="59"/>
      <c r="CB117" s="59"/>
      <c r="CC117" s="59"/>
      <c r="CD117" s="59"/>
      <c r="CE117" s="59"/>
      <c r="CF117" s="73">
        <v>36647.5</v>
      </c>
      <c r="CG117" s="59"/>
      <c r="CH117" s="59"/>
      <c r="CI117" s="59"/>
      <c r="CJ117" s="59"/>
      <c r="CK117" s="59"/>
      <c r="CL117" s="59"/>
      <c r="CM117" s="59"/>
      <c r="CN117" s="59"/>
      <c r="CO117" s="59"/>
      <c r="CP117" s="75">
        <f t="shared" si="19"/>
        <v>5079052.5</v>
      </c>
      <c r="CQ117" s="59"/>
      <c r="CR117" s="59"/>
      <c r="CS117" s="59"/>
      <c r="CT117" s="59"/>
      <c r="CU117" s="59"/>
      <c r="CV117" s="59"/>
      <c r="CW117" s="59"/>
      <c r="CX117" s="59"/>
      <c r="CY117" s="59"/>
      <c r="CZ117" s="59"/>
      <c r="DA117" s="59"/>
      <c r="DB117" s="59"/>
      <c r="DC117" s="59"/>
      <c r="DD117" s="59"/>
      <c r="DE117" s="59"/>
      <c r="DF117" s="59"/>
      <c r="DG117" s="59"/>
      <c r="DH117" s="59"/>
      <c r="DI117" s="59"/>
      <c r="DJ117" s="59"/>
      <c r="DK117" s="78">
        <v>4129984</v>
      </c>
      <c r="DL117" s="78">
        <v>0</v>
      </c>
      <c r="DM117" s="78">
        <v>0</v>
      </c>
      <c r="DN117" s="78">
        <v>10000</v>
      </c>
      <c r="DO117" s="78">
        <v>90263</v>
      </c>
      <c r="DP117" s="78">
        <v>4200</v>
      </c>
      <c r="DQ117" s="78">
        <v>281674</v>
      </c>
      <c r="DR117" s="78">
        <v>5201</v>
      </c>
      <c r="DS117" s="78">
        <v>44112</v>
      </c>
      <c r="DT117" s="78">
        <v>20366</v>
      </c>
      <c r="DU117" s="78">
        <v>32890</v>
      </c>
      <c r="DV117" s="78">
        <v>152404</v>
      </c>
      <c r="DW117" s="59">
        <v>0</v>
      </c>
      <c r="DX117" s="78">
        <v>63938</v>
      </c>
      <c r="DY117" s="78">
        <v>93131</v>
      </c>
      <c r="DZ117" s="78">
        <v>0</v>
      </c>
      <c r="EA117" s="78">
        <v>78973</v>
      </c>
      <c r="EB117" s="78">
        <v>0</v>
      </c>
      <c r="EC117" s="78">
        <v>10000</v>
      </c>
      <c r="ED117" s="78">
        <v>100261</v>
      </c>
      <c r="EE117" s="78">
        <v>211500</v>
      </c>
      <c r="EF117" s="78">
        <v>36647.5</v>
      </c>
      <c r="EG117" s="78">
        <v>30000</v>
      </c>
      <c r="EH117" s="78">
        <v>6500</v>
      </c>
      <c r="EI117" s="78">
        <v>95000</v>
      </c>
      <c r="EJ117" s="78">
        <v>0</v>
      </c>
      <c r="EK117" s="78">
        <v>0</v>
      </c>
      <c r="EL117" s="78">
        <v>137849</v>
      </c>
      <c r="EM117" s="78">
        <v>46000</v>
      </c>
      <c r="EN117" s="78">
        <v>0</v>
      </c>
      <c r="EO117" s="78">
        <v>8000</v>
      </c>
      <c r="EP117" s="105">
        <v>-0.94999999739229679</v>
      </c>
      <c r="EQ117" s="78">
        <v>28900</v>
      </c>
      <c r="ER117" s="59">
        <v>0</v>
      </c>
      <c r="ES117" s="78">
        <v>120000</v>
      </c>
      <c r="ET117" s="78">
        <v>7500</v>
      </c>
      <c r="EU117" s="78">
        <v>999</v>
      </c>
      <c r="EV117" s="78">
        <v>200</v>
      </c>
      <c r="EW117" s="78">
        <v>2000</v>
      </c>
      <c r="EX117" s="79">
        <v>0</v>
      </c>
      <c r="EY117" s="78">
        <v>3500</v>
      </c>
      <c r="EZ117" s="78">
        <v>47800</v>
      </c>
      <c r="FA117" s="78">
        <v>21608</v>
      </c>
      <c r="FB117" s="78">
        <v>-502868</v>
      </c>
      <c r="FC117" s="59">
        <v>0</v>
      </c>
      <c r="FD117" s="78">
        <v>-18000</v>
      </c>
      <c r="FE117" s="78">
        <v>-15000</v>
      </c>
      <c r="FF117" s="78">
        <v>-13500</v>
      </c>
      <c r="FG117" s="78">
        <v>0</v>
      </c>
      <c r="FH117" s="78">
        <v>-1500</v>
      </c>
      <c r="FI117" s="59">
        <v>0</v>
      </c>
      <c r="FJ117" s="78">
        <v>-4375</v>
      </c>
      <c r="FK117" s="59">
        <v>0</v>
      </c>
      <c r="FL117" s="59">
        <v>0</v>
      </c>
      <c r="FM117" s="78">
        <v>0</v>
      </c>
      <c r="FN117" s="59">
        <v>0</v>
      </c>
      <c r="FO117" s="78">
        <v>0</v>
      </c>
      <c r="FP117" s="78">
        <v>-200</v>
      </c>
      <c r="FQ117" s="59">
        <v>0</v>
      </c>
      <c r="FR117" s="73">
        <v>-250256.55000000569</v>
      </c>
      <c r="FS117" s="73">
        <v>0</v>
      </c>
      <c r="FT117" s="73">
        <v>-250256.55000000569</v>
      </c>
      <c r="FU117" s="73">
        <v>0</v>
      </c>
      <c r="FV117" s="73">
        <f t="shared" si="16"/>
        <v>-198669.59</v>
      </c>
      <c r="FW117" s="74">
        <v>0</v>
      </c>
      <c r="FX117" s="73">
        <v>-198669.59</v>
      </c>
      <c r="FY117" s="73">
        <v>0</v>
      </c>
      <c r="FZ117" s="73">
        <v>0</v>
      </c>
      <c r="GA117" s="73">
        <v>0</v>
      </c>
      <c r="GB117" s="73">
        <v>0</v>
      </c>
      <c r="GC117" s="80">
        <v>5115700</v>
      </c>
      <c r="GD117" s="37">
        <f t="shared" si="12"/>
        <v>0</v>
      </c>
      <c r="GF117" s="50">
        <f>SUM(C117:BJ117)</f>
        <v>5115699.9999999972</v>
      </c>
      <c r="GG117" s="80">
        <v>5115700</v>
      </c>
      <c r="GH117" s="37">
        <f t="shared" si="21"/>
        <v>5365956.5500000026</v>
      </c>
      <c r="GI117" s="37">
        <f t="shared" si="17"/>
        <v>0</v>
      </c>
      <c r="GJ117" s="44" t="s">
        <v>467</v>
      </c>
      <c r="GK117" s="40" t="s">
        <v>468</v>
      </c>
      <c r="GL117">
        <v>3255709.9999999991</v>
      </c>
      <c r="GM117" s="37">
        <f t="shared" si="14"/>
        <v>1859989.9999999981</v>
      </c>
      <c r="GN117">
        <v>3228959</v>
      </c>
      <c r="GO117" s="37">
        <f t="shared" si="18"/>
        <v>2136997.5500000026</v>
      </c>
      <c r="GQ117">
        <v>3255709.9999999986</v>
      </c>
      <c r="GR117" s="37">
        <f t="shared" si="15"/>
        <v>1859989.9999999986</v>
      </c>
    </row>
    <row r="118" spans="1:200" ht="15" x14ac:dyDescent="0.25">
      <c r="A118" s="61" t="s">
        <v>577</v>
      </c>
      <c r="B118" s="61" t="s">
        <v>578</v>
      </c>
      <c r="C118" s="73">
        <v>4188920.0700000003</v>
      </c>
      <c r="D118" s="73">
        <v>0</v>
      </c>
      <c r="E118" s="73">
        <v>0</v>
      </c>
      <c r="F118" s="73">
        <v>0</v>
      </c>
      <c r="G118" s="73">
        <v>307893.04999999993</v>
      </c>
      <c r="H118" s="73">
        <v>6896.6100000000006</v>
      </c>
      <c r="I118" s="73">
        <v>709757.92999999912</v>
      </c>
      <c r="J118" s="73">
        <v>2029.4399999999998</v>
      </c>
      <c r="K118" s="73">
        <v>101794.37</v>
      </c>
      <c r="L118" s="73">
        <v>55213.809999999896</v>
      </c>
      <c r="M118" s="73">
        <v>525333.23999999987</v>
      </c>
      <c r="N118" s="73">
        <v>520943.42</v>
      </c>
      <c r="O118" s="73">
        <v>0</v>
      </c>
      <c r="P118" s="73">
        <v>27392.93</v>
      </c>
      <c r="Q118" s="73">
        <v>330183.58999999973</v>
      </c>
      <c r="R118" s="73">
        <v>0</v>
      </c>
      <c r="S118" s="73">
        <v>185423.24000000002</v>
      </c>
      <c r="T118" s="73">
        <v>1997.98</v>
      </c>
      <c r="U118" s="73">
        <v>0</v>
      </c>
      <c r="V118" s="73">
        <v>214893.52000000002</v>
      </c>
      <c r="W118" s="73">
        <v>225013.25</v>
      </c>
      <c r="X118" s="73">
        <v>175212.5</v>
      </c>
      <c r="Y118" s="73">
        <v>172400.66999999899</v>
      </c>
      <c r="Z118" s="73">
        <v>2819.67</v>
      </c>
      <c r="AA118" s="73">
        <v>17261.799999999988</v>
      </c>
      <c r="AB118" s="73">
        <v>1606.5699999999897</v>
      </c>
      <c r="AC118" s="73">
        <v>26069.15</v>
      </c>
      <c r="AD118" s="73">
        <v>39575.040000000001</v>
      </c>
      <c r="AE118" s="73">
        <v>264539.83999999997</v>
      </c>
      <c r="AF118" s="73">
        <v>36.979999999999897</v>
      </c>
      <c r="AG118" s="73">
        <v>2019.51</v>
      </c>
      <c r="AH118" s="73">
        <v>0</v>
      </c>
      <c r="AI118" s="73">
        <v>176938.93999999901</v>
      </c>
      <c r="AJ118" s="73">
        <v>0</v>
      </c>
      <c r="AK118" s="73">
        <v>123193.72</v>
      </c>
      <c r="AL118" s="73">
        <v>4435.8699999999899</v>
      </c>
      <c r="AM118" s="73">
        <v>6844.2799999999897</v>
      </c>
      <c r="AN118" s="73">
        <v>36715.64</v>
      </c>
      <c r="AO118" s="73">
        <v>44732.629999999903</v>
      </c>
      <c r="AP118" s="73">
        <v>0</v>
      </c>
      <c r="AQ118" s="73">
        <v>11812.76</v>
      </c>
      <c r="AR118" s="73">
        <v>200020</v>
      </c>
      <c r="AS118" s="73">
        <v>29702.419999999991</v>
      </c>
      <c r="AT118" s="73">
        <v>-390149.57597997505</v>
      </c>
      <c r="AU118" s="73">
        <v>0</v>
      </c>
      <c r="AV118" s="73">
        <v>-16017.32</v>
      </c>
      <c r="AW118" s="73">
        <v>-43394.389999999898</v>
      </c>
      <c r="AX118" s="73">
        <v>-289292.47999999899</v>
      </c>
      <c r="AY118" s="74">
        <v>-1162800.3340200251</v>
      </c>
      <c r="AZ118" s="73">
        <v>0</v>
      </c>
      <c r="BA118" s="73">
        <v>0</v>
      </c>
      <c r="BB118" s="73">
        <v>-28190.79</v>
      </c>
      <c r="BC118" s="73">
        <v>0</v>
      </c>
      <c r="BD118" s="73">
        <v>0</v>
      </c>
      <c r="BE118" s="73">
        <v>0</v>
      </c>
      <c r="BF118" s="73">
        <v>255830.45</v>
      </c>
      <c r="BG118" s="73">
        <v>0</v>
      </c>
      <c r="BH118" s="73">
        <v>0</v>
      </c>
      <c r="BI118" s="73">
        <v>0</v>
      </c>
      <c r="BJ118" s="73">
        <v>0</v>
      </c>
      <c r="BK118" s="59"/>
      <c r="BL118" s="59"/>
      <c r="BM118" s="59"/>
      <c r="BN118" s="59"/>
      <c r="BO118" s="59"/>
      <c r="BP118" s="59"/>
      <c r="BQ118" s="59"/>
      <c r="BR118" s="59"/>
      <c r="BS118" s="59"/>
      <c r="BT118" s="59"/>
      <c r="BU118" s="59"/>
      <c r="BV118" s="61"/>
      <c r="BW118" s="61"/>
      <c r="BX118" s="59"/>
      <c r="BY118" s="59"/>
      <c r="BZ118" s="59"/>
      <c r="CA118" s="59"/>
      <c r="CB118" s="59"/>
      <c r="CC118" s="59"/>
      <c r="CD118" s="59"/>
      <c r="CE118" s="59"/>
      <c r="CF118" s="73">
        <v>175212.5</v>
      </c>
      <c r="CG118" s="59"/>
      <c r="CH118" s="59"/>
      <c r="CI118" s="59"/>
      <c r="CJ118" s="59"/>
      <c r="CK118" s="59"/>
      <c r="CL118" s="59"/>
      <c r="CM118" s="59"/>
      <c r="CN118" s="59"/>
      <c r="CO118" s="59"/>
      <c r="CP118" s="75">
        <f t="shared" si="19"/>
        <v>6890397.5</v>
      </c>
      <c r="CQ118" s="59"/>
      <c r="CR118" s="59"/>
      <c r="CS118" s="59"/>
      <c r="CT118" s="59"/>
      <c r="CU118" s="59"/>
      <c r="CV118" s="59"/>
      <c r="CW118" s="59"/>
      <c r="CX118" s="59"/>
      <c r="CY118" s="59"/>
      <c r="CZ118" s="59"/>
      <c r="DA118" s="59"/>
      <c r="DB118" s="59"/>
      <c r="DC118" s="59"/>
      <c r="DD118" s="59"/>
      <c r="DE118" s="59"/>
      <c r="DF118" s="59"/>
      <c r="DG118" s="59"/>
      <c r="DH118" s="59"/>
      <c r="DI118" s="59"/>
      <c r="DJ118" s="59"/>
      <c r="DK118" s="78">
        <v>4358891</v>
      </c>
      <c r="DL118" s="78">
        <v>0</v>
      </c>
      <c r="DM118" s="78">
        <v>0</v>
      </c>
      <c r="DN118" s="78">
        <v>0</v>
      </c>
      <c r="DO118" s="78">
        <v>148205</v>
      </c>
      <c r="DP118" s="78">
        <v>12000</v>
      </c>
      <c r="DQ118" s="78">
        <v>829925</v>
      </c>
      <c r="DR118" s="78">
        <v>8321</v>
      </c>
      <c r="DS118" s="78">
        <v>105385</v>
      </c>
      <c r="DT118" s="78">
        <v>61334</v>
      </c>
      <c r="DU118" s="78">
        <v>564923</v>
      </c>
      <c r="DV118" s="78">
        <v>514419</v>
      </c>
      <c r="DW118" s="59">
        <v>0</v>
      </c>
      <c r="DX118" s="78">
        <v>165000</v>
      </c>
      <c r="DY118" s="78">
        <v>298497</v>
      </c>
      <c r="DZ118" s="78">
        <v>6000</v>
      </c>
      <c r="EA118" s="78">
        <v>188146</v>
      </c>
      <c r="EB118" s="78">
        <v>0</v>
      </c>
      <c r="EC118" s="78">
        <v>0</v>
      </c>
      <c r="ED118" s="78">
        <v>223171</v>
      </c>
      <c r="EE118" s="78">
        <v>275000</v>
      </c>
      <c r="EF118" s="78">
        <v>175212.5</v>
      </c>
      <c r="EG118" s="78">
        <v>158386</v>
      </c>
      <c r="EH118" s="78">
        <v>14000</v>
      </c>
      <c r="EI118" s="78">
        <v>4000</v>
      </c>
      <c r="EJ118" s="78">
        <v>1000</v>
      </c>
      <c r="EK118" s="78">
        <v>21500</v>
      </c>
      <c r="EL118" s="78">
        <v>64000</v>
      </c>
      <c r="EM118" s="78">
        <v>369900</v>
      </c>
      <c r="EN118" s="78">
        <v>3500</v>
      </c>
      <c r="EO118" s="78">
        <v>4000</v>
      </c>
      <c r="EP118" s="105">
        <v>115.37000000942498</v>
      </c>
      <c r="EQ118" s="78">
        <v>193494</v>
      </c>
      <c r="ER118" s="59">
        <v>0</v>
      </c>
      <c r="ES118" s="78">
        <v>180000</v>
      </c>
      <c r="ET118" s="78">
        <v>12500</v>
      </c>
      <c r="EU118" s="78">
        <v>5610</v>
      </c>
      <c r="EV118" s="78">
        <v>200</v>
      </c>
      <c r="EW118" s="78">
        <v>45000</v>
      </c>
      <c r="EX118" s="79">
        <v>0</v>
      </c>
      <c r="EY118" s="78">
        <v>5000</v>
      </c>
      <c r="EZ118" s="78">
        <v>200020</v>
      </c>
      <c r="FA118" s="78">
        <v>29779</v>
      </c>
      <c r="FB118" s="78">
        <v>-1248260</v>
      </c>
      <c r="FC118" s="59">
        <v>0</v>
      </c>
      <c r="FD118" s="78">
        <v>0</v>
      </c>
      <c r="FE118" s="78">
        <v>0</v>
      </c>
      <c r="FF118" s="78">
        <v>-231069</v>
      </c>
      <c r="FG118" s="78">
        <v>-2000</v>
      </c>
      <c r="FH118" s="78">
        <v>0</v>
      </c>
      <c r="FI118" s="59">
        <v>0</v>
      </c>
      <c r="FJ118" s="78">
        <v>-10691</v>
      </c>
      <c r="FK118" s="59">
        <v>0</v>
      </c>
      <c r="FL118" s="59">
        <v>0</v>
      </c>
      <c r="FM118" s="78">
        <v>0</v>
      </c>
      <c r="FN118" s="59">
        <v>0</v>
      </c>
      <c r="FO118" s="78">
        <v>0</v>
      </c>
      <c r="FP118" s="78">
        <v>0</v>
      </c>
      <c r="FQ118" s="59">
        <v>0</v>
      </c>
      <c r="FR118" s="73">
        <v>-688803.87000000989</v>
      </c>
      <c r="FS118" s="73">
        <v>0</v>
      </c>
      <c r="FT118" s="73">
        <v>-688803.87000000989</v>
      </c>
      <c r="FU118" s="73">
        <v>0</v>
      </c>
      <c r="FV118" s="73">
        <f t="shared" si="16"/>
        <v>-944634.32000000007</v>
      </c>
      <c r="FW118" s="74">
        <v>0</v>
      </c>
      <c r="FX118" s="73">
        <v>-944634.32000000007</v>
      </c>
      <c r="FY118" s="73">
        <v>0</v>
      </c>
      <c r="FZ118" s="73">
        <v>0</v>
      </c>
      <c r="GA118" s="73">
        <v>0</v>
      </c>
      <c r="GB118" s="73">
        <v>0</v>
      </c>
      <c r="GC118" s="80">
        <v>7065610</v>
      </c>
      <c r="GD118" s="37">
        <f t="shared" si="12"/>
        <v>0</v>
      </c>
      <c r="GF118" s="50">
        <f>SUM(C118:BJ118)</f>
        <v>7065609.9999999991</v>
      </c>
      <c r="GG118" s="80">
        <v>7065610</v>
      </c>
      <c r="GH118" s="37">
        <f t="shared" si="21"/>
        <v>7754413.8700000085</v>
      </c>
      <c r="GI118" s="37">
        <f t="shared" si="17"/>
        <v>0</v>
      </c>
      <c r="GJ118" s="44" t="s">
        <v>577</v>
      </c>
      <c r="GK118" s="44" t="s">
        <v>578</v>
      </c>
      <c r="GL118">
        <v>4439980.0000000019</v>
      </c>
      <c r="GM118" s="37">
        <f t="shared" si="14"/>
        <v>2625629.9999999972</v>
      </c>
      <c r="GN118">
        <v>4550655</v>
      </c>
      <c r="GO118" s="37">
        <f t="shared" si="18"/>
        <v>3203758.8700000085</v>
      </c>
      <c r="GQ118">
        <v>4439980.0000000019</v>
      </c>
      <c r="GR118" s="37">
        <f t="shared" si="15"/>
        <v>2625629.9999999972</v>
      </c>
    </row>
    <row r="119" spans="1:200" ht="15" x14ac:dyDescent="0.25">
      <c r="A119" s="61" t="s">
        <v>591</v>
      </c>
      <c r="B119" s="61" t="s">
        <v>592</v>
      </c>
      <c r="C119" s="73">
        <v>4190636.5100000002</v>
      </c>
      <c r="D119" s="73">
        <v>0</v>
      </c>
      <c r="E119" s="73">
        <v>134070.9499999999</v>
      </c>
      <c r="F119" s="73">
        <v>0</v>
      </c>
      <c r="G119" s="73">
        <v>347119.23999999883</v>
      </c>
      <c r="H119" s="73">
        <v>841611.74999999872</v>
      </c>
      <c r="I119" s="73">
        <v>320495.46999999881</v>
      </c>
      <c r="J119" s="73">
        <v>0</v>
      </c>
      <c r="K119" s="73">
        <v>62533.359999999891</v>
      </c>
      <c r="L119" s="73">
        <v>30858.870000000003</v>
      </c>
      <c r="M119" s="73">
        <v>208143.3199999998</v>
      </c>
      <c r="N119" s="73">
        <v>353743.37999999995</v>
      </c>
      <c r="O119" s="73">
        <v>0</v>
      </c>
      <c r="P119" s="73">
        <v>81987.219999999899</v>
      </c>
      <c r="Q119" s="73">
        <v>432614.48999999894</v>
      </c>
      <c r="R119" s="73">
        <v>0</v>
      </c>
      <c r="S119" s="73">
        <v>129058.51999999989</v>
      </c>
      <c r="T119" s="73">
        <v>0</v>
      </c>
      <c r="U119" s="73">
        <v>8491.59</v>
      </c>
      <c r="V119" s="73">
        <v>235141.97</v>
      </c>
      <c r="W119" s="73">
        <v>346048.29000000004</v>
      </c>
      <c r="X119" s="73">
        <v>288900</v>
      </c>
      <c r="Y119" s="73">
        <v>136126.91999999969</v>
      </c>
      <c r="Z119" s="73">
        <v>-3989.8299999999899</v>
      </c>
      <c r="AA119" s="73">
        <v>7021.47</v>
      </c>
      <c r="AB119" s="73">
        <v>790.14</v>
      </c>
      <c r="AC119" s="73">
        <v>5424.1100000000006</v>
      </c>
      <c r="AD119" s="73">
        <v>52693.9</v>
      </c>
      <c r="AE119" s="73">
        <v>27375.17</v>
      </c>
      <c r="AF119" s="73">
        <v>0</v>
      </c>
      <c r="AG119" s="73">
        <v>117.75</v>
      </c>
      <c r="AH119" s="73">
        <v>0</v>
      </c>
      <c r="AI119" s="73">
        <v>14791.220000000001</v>
      </c>
      <c r="AJ119" s="73">
        <v>0</v>
      </c>
      <c r="AK119" s="73">
        <v>166477.66</v>
      </c>
      <c r="AL119" s="73">
        <v>14479</v>
      </c>
      <c r="AM119" s="73">
        <v>1867.8199999999899</v>
      </c>
      <c r="AN119" s="73">
        <v>169804.26</v>
      </c>
      <c r="AO119" s="73">
        <v>37019.059999999903</v>
      </c>
      <c r="AP119" s="73">
        <v>0</v>
      </c>
      <c r="AQ119" s="73">
        <v>25644.5</v>
      </c>
      <c r="AR119" s="73">
        <v>148528.82999999999</v>
      </c>
      <c r="AS119" s="73">
        <v>29553.699999999888</v>
      </c>
      <c r="AT119" s="73">
        <v>-293466.89528268762</v>
      </c>
      <c r="AU119" s="73">
        <v>0</v>
      </c>
      <c r="AV119" s="73">
        <v>-10431</v>
      </c>
      <c r="AW119" s="73">
        <v>-4831.25</v>
      </c>
      <c r="AX119" s="73">
        <v>-43962.16</v>
      </c>
      <c r="AY119" s="74">
        <v>-1138224.5947173124</v>
      </c>
      <c r="AZ119" s="73">
        <v>0</v>
      </c>
      <c r="BA119" s="73">
        <v>0</v>
      </c>
      <c r="BB119" s="73">
        <v>-17421.060000000001</v>
      </c>
      <c r="BC119" s="73">
        <v>0</v>
      </c>
      <c r="BD119" s="73">
        <v>0</v>
      </c>
      <c r="BE119" s="73">
        <v>0</v>
      </c>
      <c r="BF119" s="73">
        <v>174826.35</v>
      </c>
      <c r="BG119" s="73">
        <v>0</v>
      </c>
      <c r="BH119" s="73">
        <v>0</v>
      </c>
      <c r="BI119" s="73">
        <v>0</v>
      </c>
      <c r="BJ119" s="73">
        <v>0</v>
      </c>
      <c r="BK119" s="59"/>
      <c r="BL119" s="59"/>
      <c r="BM119" s="59"/>
      <c r="BN119" s="59"/>
      <c r="BO119" s="59"/>
      <c r="BP119" s="59"/>
      <c r="BQ119" s="59"/>
      <c r="BR119" s="59"/>
      <c r="BS119" s="59"/>
      <c r="BT119" s="59"/>
      <c r="BU119" s="59"/>
      <c r="BV119" s="61"/>
      <c r="BW119" s="61"/>
      <c r="BX119" s="59"/>
      <c r="BY119" s="59"/>
      <c r="BZ119" s="59"/>
      <c r="CA119" s="59"/>
      <c r="CB119" s="59"/>
      <c r="CC119" s="59"/>
      <c r="CD119" s="59"/>
      <c r="CE119" s="59"/>
      <c r="CF119" s="73">
        <v>288900</v>
      </c>
      <c r="CG119" s="59"/>
      <c r="CH119" s="59"/>
      <c r="CI119" s="59"/>
      <c r="CJ119" s="59"/>
      <c r="CK119" s="59"/>
      <c r="CL119" s="59"/>
      <c r="CM119" s="59"/>
      <c r="CN119" s="59"/>
      <c r="CO119" s="59"/>
      <c r="CP119" s="75">
        <f t="shared" si="19"/>
        <v>7222770</v>
      </c>
      <c r="CQ119" s="59"/>
      <c r="CR119" s="59"/>
      <c r="CS119" s="59"/>
      <c r="CT119" s="59"/>
      <c r="CU119" s="59"/>
      <c r="CV119" s="59"/>
      <c r="CW119" s="59"/>
      <c r="CX119" s="59"/>
      <c r="CY119" s="59"/>
      <c r="CZ119" s="59"/>
      <c r="DA119" s="59"/>
      <c r="DB119" s="59"/>
      <c r="DC119" s="59"/>
      <c r="DD119" s="59"/>
      <c r="DE119" s="59"/>
      <c r="DF119" s="59"/>
      <c r="DG119" s="59"/>
      <c r="DH119" s="59"/>
      <c r="DI119" s="59"/>
      <c r="DJ119" s="59"/>
      <c r="DK119" s="78">
        <v>4360532</v>
      </c>
      <c r="DL119" s="78">
        <v>0</v>
      </c>
      <c r="DM119" s="78">
        <v>133409</v>
      </c>
      <c r="DN119" s="78">
        <v>0</v>
      </c>
      <c r="DO119" s="78">
        <v>138137</v>
      </c>
      <c r="DP119" s="78">
        <v>1123945</v>
      </c>
      <c r="DQ119" s="78">
        <v>338995</v>
      </c>
      <c r="DR119" s="78">
        <v>0</v>
      </c>
      <c r="DS119" s="78">
        <v>68812</v>
      </c>
      <c r="DT119" s="78">
        <v>23780</v>
      </c>
      <c r="DU119" s="78">
        <v>135320</v>
      </c>
      <c r="DV119" s="78">
        <v>411074</v>
      </c>
      <c r="DW119" s="59">
        <v>0</v>
      </c>
      <c r="DX119" s="78">
        <v>128419</v>
      </c>
      <c r="DY119" s="78">
        <v>355653</v>
      </c>
      <c r="DZ119" s="78">
        <v>0</v>
      </c>
      <c r="EA119" s="78">
        <v>126908</v>
      </c>
      <c r="EB119" s="78">
        <v>0</v>
      </c>
      <c r="EC119" s="78">
        <v>9005</v>
      </c>
      <c r="ED119" s="78">
        <v>248800</v>
      </c>
      <c r="EE119" s="78">
        <v>455400</v>
      </c>
      <c r="EF119" s="78">
        <v>288900</v>
      </c>
      <c r="EG119" s="78">
        <v>88916</v>
      </c>
      <c r="EH119" s="78">
        <v>18750</v>
      </c>
      <c r="EI119" s="78">
        <v>5000</v>
      </c>
      <c r="EJ119" s="78">
        <v>900</v>
      </c>
      <c r="EK119" s="78">
        <v>7000</v>
      </c>
      <c r="EL119" s="78">
        <v>73750</v>
      </c>
      <c r="EM119" s="78">
        <v>8300</v>
      </c>
      <c r="EN119" s="78">
        <v>0</v>
      </c>
      <c r="EO119" s="78">
        <v>0</v>
      </c>
      <c r="EP119" s="105">
        <v>-1017403.250000013</v>
      </c>
      <c r="EQ119" s="78">
        <v>48310</v>
      </c>
      <c r="ER119" s="59">
        <v>0</v>
      </c>
      <c r="ES119" s="78">
        <v>150000</v>
      </c>
      <c r="ET119" s="78">
        <v>15000</v>
      </c>
      <c r="EU119" s="78">
        <v>200</v>
      </c>
      <c r="EV119" s="78">
        <v>207204</v>
      </c>
      <c r="EW119" s="78">
        <v>36880</v>
      </c>
      <c r="EX119" s="79">
        <v>0</v>
      </c>
      <c r="EY119" s="78">
        <v>18500</v>
      </c>
      <c r="EZ119" s="78">
        <v>148310</v>
      </c>
      <c r="FA119" s="78">
        <v>28172</v>
      </c>
      <c r="FB119" s="78">
        <v>-971473</v>
      </c>
      <c r="FC119" s="59">
        <v>0</v>
      </c>
      <c r="FD119" s="78">
        <v>0</v>
      </c>
      <c r="FE119" s="78">
        <v>0</v>
      </c>
      <c r="FF119" s="78">
        <v>-28833</v>
      </c>
      <c r="FG119" s="78">
        <v>0</v>
      </c>
      <c r="FH119" s="78">
        <v>0</v>
      </c>
      <c r="FI119" s="59">
        <v>0</v>
      </c>
      <c r="FJ119" s="78">
        <v>0</v>
      </c>
      <c r="FK119" s="59">
        <v>0</v>
      </c>
      <c r="FL119" s="59">
        <v>0</v>
      </c>
      <c r="FM119" s="78">
        <v>0</v>
      </c>
      <c r="FN119" s="59">
        <v>0</v>
      </c>
      <c r="FO119" s="78">
        <v>0</v>
      </c>
      <c r="FP119" s="78">
        <v>0</v>
      </c>
      <c r="FQ119" s="59">
        <v>0</v>
      </c>
      <c r="FR119" s="73">
        <v>327098.25000000693</v>
      </c>
      <c r="FS119" s="73">
        <v>0</v>
      </c>
      <c r="FT119" s="73">
        <v>327098.25000000693</v>
      </c>
      <c r="FU119" s="73">
        <v>0</v>
      </c>
      <c r="FV119" s="73">
        <f t="shared" si="16"/>
        <v>152271.9</v>
      </c>
      <c r="FW119" s="74">
        <v>0</v>
      </c>
      <c r="FX119" s="73">
        <v>152271.9</v>
      </c>
      <c r="FY119" s="73">
        <v>0</v>
      </c>
      <c r="FZ119" s="73">
        <v>0</v>
      </c>
      <c r="GA119" s="73">
        <v>0</v>
      </c>
      <c r="GB119" s="73">
        <v>0</v>
      </c>
      <c r="GC119" s="80">
        <v>7511670</v>
      </c>
      <c r="GD119" s="37">
        <f t="shared" si="12"/>
        <v>0</v>
      </c>
      <c r="GF119" s="50">
        <f>SUM(C119:BJ119)</f>
        <v>7511669.9999999935</v>
      </c>
      <c r="GG119" s="80">
        <v>7511670</v>
      </c>
      <c r="GH119" s="37">
        <f t="shared" ref="GH119" si="22">SUM(DK119:FQ119)</f>
        <v>7184571.749999987</v>
      </c>
      <c r="GI119" s="37">
        <f t="shared" ref="GI119" si="23">+GC119-GG119</f>
        <v>0</v>
      </c>
      <c r="GJ119" s="44" t="s">
        <v>591</v>
      </c>
      <c r="GK119" s="44" t="s">
        <v>592</v>
      </c>
      <c r="GL119">
        <v>4277681.1599999992</v>
      </c>
      <c r="GM119" s="37">
        <f t="shared" si="14"/>
        <v>3233988.8399999943</v>
      </c>
      <c r="GN119">
        <v>4340642</v>
      </c>
      <c r="GO119" s="37">
        <f t="shared" si="18"/>
        <v>2843929.749999987</v>
      </c>
      <c r="GQ119">
        <v>4277681.1599999983</v>
      </c>
      <c r="GR119" s="37">
        <f t="shared" si="15"/>
        <v>3233988.8399999952</v>
      </c>
    </row>
    <row r="120" spans="1:200" ht="15" x14ac:dyDescent="0.25">
      <c r="A120" s="60" t="s">
        <v>414</v>
      </c>
      <c r="B120" s="63" t="s">
        <v>423</v>
      </c>
      <c r="C120" s="73">
        <v>196.12</v>
      </c>
      <c r="D120" s="73">
        <v>0</v>
      </c>
      <c r="E120" s="73">
        <v>856768.95999999892</v>
      </c>
      <c r="F120" s="73">
        <v>28799.499999999982</v>
      </c>
      <c r="G120" s="73">
        <v>24126.9399999999</v>
      </c>
      <c r="H120" s="73">
        <v>359893.40999999986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28444.54</v>
      </c>
      <c r="O120" s="73">
        <v>0</v>
      </c>
      <c r="P120" s="73">
        <v>35983.33</v>
      </c>
      <c r="Q120" s="73">
        <v>178063.86</v>
      </c>
      <c r="R120" s="73">
        <v>0</v>
      </c>
      <c r="S120" s="73">
        <v>27545.65</v>
      </c>
      <c r="T120" s="73">
        <v>3500.119999999999</v>
      </c>
      <c r="U120" s="73">
        <v>3989.51</v>
      </c>
      <c r="V120" s="73">
        <v>25896.21999999999</v>
      </c>
      <c r="W120" s="73">
        <v>32472.9899999999</v>
      </c>
      <c r="X120" s="73">
        <v>0</v>
      </c>
      <c r="Y120" s="73">
        <v>20313.41</v>
      </c>
      <c r="Z120" s="73">
        <v>0</v>
      </c>
      <c r="AA120" s="73">
        <v>365.26999999999902</v>
      </c>
      <c r="AB120" s="73">
        <v>0</v>
      </c>
      <c r="AC120" s="73">
        <v>2593.1000000000004</v>
      </c>
      <c r="AD120" s="73">
        <v>25313.16</v>
      </c>
      <c r="AE120" s="73">
        <v>3500.93</v>
      </c>
      <c r="AF120" s="73">
        <v>0</v>
      </c>
      <c r="AG120" s="73">
        <v>16022.470000000001</v>
      </c>
      <c r="AH120" s="73">
        <v>0</v>
      </c>
      <c r="AI120" s="73">
        <v>9523.44</v>
      </c>
      <c r="AJ120" s="73">
        <v>0</v>
      </c>
      <c r="AK120" s="73">
        <v>0</v>
      </c>
      <c r="AL120" s="73">
        <v>14822.129999999899</v>
      </c>
      <c r="AM120" s="73">
        <v>429.57999999999902</v>
      </c>
      <c r="AN120" s="73">
        <v>3906.3</v>
      </c>
      <c r="AO120" s="73">
        <v>9158.5699999999906</v>
      </c>
      <c r="AP120" s="73">
        <v>0</v>
      </c>
      <c r="AQ120" s="73">
        <v>1128.0999999999899</v>
      </c>
      <c r="AR120" s="73">
        <v>0</v>
      </c>
      <c r="AS120" s="73">
        <v>13015.89</v>
      </c>
      <c r="AT120" s="73">
        <v>-52331.557901900189</v>
      </c>
      <c r="AU120" s="73">
        <v>0</v>
      </c>
      <c r="AV120" s="73">
        <v>-900</v>
      </c>
      <c r="AW120" s="73">
        <v>0</v>
      </c>
      <c r="AX120" s="73">
        <v>-805</v>
      </c>
      <c r="AY120" s="74">
        <v>-106880.60209809883</v>
      </c>
      <c r="AZ120" s="73">
        <v>0</v>
      </c>
      <c r="BA120" s="73">
        <v>0</v>
      </c>
      <c r="BB120" s="73">
        <v>-325.75</v>
      </c>
      <c r="BC120" s="73">
        <v>-3.21</v>
      </c>
      <c r="BD120" s="73">
        <v>3.21</v>
      </c>
      <c r="BE120" s="73">
        <v>0</v>
      </c>
      <c r="BF120" s="73">
        <v>-175830.59</v>
      </c>
      <c r="BG120" s="73">
        <v>0</v>
      </c>
      <c r="BH120" s="73">
        <v>0</v>
      </c>
      <c r="BI120" s="73">
        <v>0</v>
      </c>
      <c r="BJ120" s="73">
        <v>0</v>
      </c>
      <c r="BK120" s="59"/>
      <c r="BL120" s="59"/>
      <c r="BM120" s="59"/>
      <c r="BN120" s="59"/>
      <c r="BO120" s="59"/>
      <c r="BP120" s="59"/>
      <c r="BQ120" s="59"/>
      <c r="BR120" s="59"/>
      <c r="BS120" s="59"/>
      <c r="BT120" s="59"/>
      <c r="BU120" s="59"/>
      <c r="BV120" s="59"/>
      <c r="BW120" s="59"/>
      <c r="BX120" s="59"/>
      <c r="BY120" s="59"/>
      <c r="BZ120" s="59"/>
      <c r="CA120" s="59"/>
      <c r="CB120" s="59"/>
      <c r="CC120" s="59"/>
      <c r="CD120" s="59"/>
      <c r="CE120" s="59"/>
      <c r="CF120" s="73">
        <v>0</v>
      </c>
      <c r="CG120" s="59"/>
      <c r="CH120" s="59"/>
      <c r="CI120" s="59"/>
      <c r="CJ120" s="59"/>
      <c r="CK120" s="59"/>
      <c r="CL120" s="59"/>
      <c r="CM120" s="59"/>
      <c r="CN120" s="59"/>
      <c r="CO120" s="59"/>
      <c r="CP120" s="75">
        <f t="shared" si="19"/>
        <v>1388700</v>
      </c>
      <c r="CQ120" s="59"/>
      <c r="CR120" s="59"/>
      <c r="CS120" s="59"/>
      <c r="CT120" s="59"/>
      <c r="CU120" s="59"/>
      <c r="CV120" s="59"/>
      <c r="CW120" s="59"/>
      <c r="CX120" s="59"/>
      <c r="CY120" s="59"/>
      <c r="CZ120" s="59"/>
      <c r="DA120" s="59"/>
      <c r="DB120" s="59"/>
      <c r="DC120" s="59"/>
      <c r="DD120" s="59"/>
      <c r="DE120" s="59"/>
      <c r="DF120" s="59"/>
      <c r="DG120" s="59"/>
      <c r="DH120" s="59"/>
      <c r="DI120" s="59"/>
      <c r="DJ120" s="59"/>
      <c r="DK120" s="78">
        <v>0</v>
      </c>
      <c r="DL120" s="78">
        <v>0</v>
      </c>
      <c r="DM120" s="78">
        <v>829355.06912133354</v>
      </c>
      <c r="DN120" s="78">
        <v>0</v>
      </c>
      <c r="DO120" s="78">
        <v>24127</v>
      </c>
      <c r="DP120" s="78">
        <v>427211.91498743201</v>
      </c>
      <c r="DQ120" s="78">
        <v>0</v>
      </c>
      <c r="DR120" s="78">
        <v>0</v>
      </c>
      <c r="DS120" s="78">
        <v>0</v>
      </c>
      <c r="DT120" s="78">
        <v>0</v>
      </c>
      <c r="DU120" s="78">
        <v>0</v>
      </c>
      <c r="DV120" s="78">
        <v>28588.618484901221</v>
      </c>
      <c r="DW120" s="59">
        <v>0</v>
      </c>
      <c r="DX120" s="78">
        <v>38322</v>
      </c>
      <c r="DY120" s="78">
        <v>85135.22629325348</v>
      </c>
      <c r="DZ120" s="78">
        <v>15500</v>
      </c>
      <c r="EA120" s="78">
        <v>26280.252233009709</v>
      </c>
      <c r="EB120" s="78">
        <v>3402.1330858102897</v>
      </c>
      <c r="EC120" s="78">
        <v>4347</v>
      </c>
      <c r="ED120" s="78">
        <v>28162.328645649999</v>
      </c>
      <c r="EE120" s="78">
        <v>40404</v>
      </c>
      <c r="EF120" s="78">
        <v>0</v>
      </c>
      <c r="EG120" s="78">
        <v>33150</v>
      </c>
      <c r="EH120" s="78">
        <v>2623</v>
      </c>
      <c r="EI120" s="78">
        <v>17604</v>
      </c>
      <c r="EJ120" s="78">
        <v>0</v>
      </c>
      <c r="EK120" s="78">
        <v>2224.8000000000002</v>
      </c>
      <c r="EL120" s="78">
        <v>30000</v>
      </c>
      <c r="EM120" s="78">
        <v>6420.05</v>
      </c>
      <c r="EN120" s="78">
        <v>0</v>
      </c>
      <c r="EO120" s="78">
        <v>15303.75</v>
      </c>
      <c r="EP120" s="105">
        <v>-68955.307672409108</v>
      </c>
      <c r="EQ120" s="78">
        <v>9908.9453400000002</v>
      </c>
      <c r="ER120" s="59">
        <v>0</v>
      </c>
      <c r="ES120" s="78">
        <v>0</v>
      </c>
      <c r="ET120" s="78">
        <v>13204.800000000001</v>
      </c>
      <c r="EU120" s="78">
        <v>1320</v>
      </c>
      <c r="EV120" s="78">
        <v>1650</v>
      </c>
      <c r="EW120" s="78">
        <v>7518</v>
      </c>
      <c r="EX120" s="79">
        <v>0</v>
      </c>
      <c r="EY120" s="78">
        <v>0</v>
      </c>
      <c r="EZ120" s="78">
        <v>0</v>
      </c>
      <c r="FA120" s="78">
        <v>14370.259481020003</v>
      </c>
      <c r="FB120" s="78">
        <v>-172829</v>
      </c>
      <c r="FC120" s="59">
        <v>0</v>
      </c>
      <c r="FD120" s="78">
        <v>-1500</v>
      </c>
      <c r="FE120" s="78">
        <v>0</v>
      </c>
      <c r="FF120" s="78">
        <v>0</v>
      </c>
      <c r="FG120" s="78">
        <v>0</v>
      </c>
      <c r="FH120" s="78">
        <v>0</v>
      </c>
      <c r="FI120" s="59">
        <v>0</v>
      </c>
      <c r="FJ120" s="78">
        <v>0</v>
      </c>
      <c r="FK120" s="59">
        <v>0</v>
      </c>
      <c r="FL120" s="59">
        <v>0</v>
      </c>
      <c r="FM120" s="78">
        <v>0</v>
      </c>
      <c r="FN120" s="59">
        <v>0</v>
      </c>
      <c r="FO120" s="78">
        <v>0</v>
      </c>
      <c r="FP120" s="78">
        <v>0</v>
      </c>
      <c r="FQ120" s="59">
        <v>0</v>
      </c>
      <c r="FR120" s="73">
        <v>-74212.210000002102</v>
      </c>
      <c r="FS120" s="73">
        <v>-63.37</v>
      </c>
      <c r="FT120" s="73">
        <v>-74148.840000002107</v>
      </c>
      <c r="FU120" s="73">
        <v>0</v>
      </c>
      <c r="FV120" s="73">
        <f t="shared" si="16"/>
        <v>101615.16999999998</v>
      </c>
      <c r="FW120" s="74">
        <v>-66.58</v>
      </c>
      <c r="FX120" s="73">
        <v>101681.74999999999</v>
      </c>
      <c r="FY120" s="73">
        <v>0</v>
      </c>
      <c r="FZ120" s="73">
        <v>0</v>
      </c>
      <c r="GA120" s="73">
        <v>0</v>
      </c>
      <c r="GB120" s="73">
        <v>0</v>
      </c>
      <c r="GC120" s="80">
        <v>1388700</v>
      </c>
      <c r="GD120" s="37">
        <f t="shared" si="12"/>
        <v>-3.2100000000000009</v>
      </c>
      <c r="GF120" s="50">
        <f t="shared" si="11"/>
        <v>1388699.9999999995</v>
      </c>
      <c r="GG120" s="80">
        <v>1388700</v>
      </c>
      <c r="GH120" s="37">
        <f t="shared" si="21"/>
        <v>1462848.8400000017</v>
      </c>
      <c r="GI120" s="37">
        <f t="shared" si="17"/>
        <v>0</v>
      </c>
      <c r="GJ120" s="40" t="s">
        <v>414</v>
      </c>
      <c r="GK120" s="1" t="s">
        <v>423</v>
      </c>
      <c r="GL120">
        <v>989060.00000000093</v>
      </c>
      <c r="GM120" s="37">
        <f t="shared" si="14"/>
        <v>399639.9999999986</v>
      </c>
      <c r="GN120">
        <v>1106065</v>
      </c>
      <c r="GO120" s="37">
        <f t="shared" si="18"/>
        <v>356783.84000000171</v>
      </c>
      <c r="GQ120">
        <v>989060.00000000023</v>
      </c>
      <c r="GR120" s="37">
        <f t="shared" si="15"/>
        <v>399639.9999999993</v>
      </c>
    </row>
    <row r="121" spans="1:200" ht="15" x14ac:dyDescent="0.25">
      <c r="A121" s="60" t="s">
        <v>415</v>
      </c>
      <c r="B121" s="63" t="s">
        <v>424</v>
      </c>
      <c r="C121" s="73">
        <v>150.92000000000002</v>
      </c>
      <c r="D121" s="73">
        <v>0</v>
      </c>
      <c r="E121" s="73">
        <v>732772.26999999897</v>
      </c>
      <c r="F121" s="73">
        <v>24770.629999999892</v>
      </c>
      <c r="G121" s="73">
        <v>47938.37</v>
      </c>
      <c r="H121" s="73">
        <v>534962.19999999867</v>
      </c>
      <c r="I121" s="73">
        <v>0</v>
      </c>
      <c r="J121" s="73">
        <v>0</v>
      </c>
      <c r="K121" s="73">
        <v>0</v>
      </c>
      <c r="L121" s="73">
        <v>19425.5</v>
      </c>
      <c r="M121" s="73">
        <v>0</v>
      </c>
      <c r="N121" s="73">
        <v>59153.459999999897</v>
      </c>
      <c r="O121" s="73">
        <v>0</v>
      </c>
      <c r="P121" s="73">
        <v>17599.639999999901</v>
      </c>
      <c r="Q121" s="73">
        <v>315226.29999999888</v>
      </c>
      <c r="R121" s="73">
        <v>0</v>
      </c>
      <c r="S121" s="73">
        <v>37780.679999999986</v>
      </c>
      <c r="T121" s="73">
        <v>7150.6499999999987</v>
      </c>
      <c r="U121" s="73">
        <v>1477.23</v>
      </c>
      <c r="V121" s="73">
        <v>40703.049999999886</v>
      </c>
      <c r="W121" s="73">
        <v>25296.6899999999</v>
      </c>
      <c r="X121" s="73">
        <v>0</v>
      </c>
      <c r="Y121" s="73">
        <v>11864.809999999979</v>
      </c>
      <c r="Z121" s="73">
        <v>3559.6399999999899</v>
      </c>
      <c r="AA121" s="73">
        <v>0</v>
      </c>
      <c r="AB121" s="73">
        <v>1485.26999999999</v>
      </c>
      <c r="AC121" s="73">
        <v>3394.32</v>
      </c>
      <c r="AD121" s="73">
        <v>16988.82</v>
      </c>
      <c r="AE121" s="73">
        <v>9250.6200000000008</v>
      </c>
      <c r="AF121" s="73">
        <v>0</v>
      </c>
      <c r="AG121" s="73">
        <v>3093.4499999999898</v>
      </c>
      <c r="AH121" s="73">
        <v>0</v>
      </c>
      <c r="AI121" s="73">
        <v>6788.2899999999881</v>
      </c>
      <c r="AJ121" s="73">
        <v>0</v>
      </c>
      <c r="AK121" s="73">
        <v>0</v>
      </c>
      <c r="AL121" s="73">
        <v>9701.20999999999</v>
      </c>
      <c r="AM121" s="73">
        <v>2545.6599999999899</v>
      </c>
      <c r="AN121" s="73">
        <v>0</v>
      </c>
      <c r="AO121" s="73">
        <v>3429.32</v>
      </c>
      <c r="AP121" s="73">
        <v>0</v>
      </c>
      <c r="AQ121" s="73">
        <v>24250.549999999901</v>
      </c>
      <c r="AR121" s="73">
        <v>0</v>
      </c>
      <c r="AS121" s="73">
        <v>14357.75</v>
      </c>
      <c r="AT121" s="73">
        <v>-124617.76673398569</v>
      </c>
      <c r="AU121" s="73">
        <v>0</v>
      </c>
      <c r="AV121" s="73">
        <v>-1535.15</v>
      </c>
      <c r="AW121" s="73">
        <v>0</v>
      </c>
      <c r="AX121" s="73">
        <v>-34971.119999999901</v>
      </c>
      <c r="AY121" s="74">
        <v>-132569.26326601431</v>
      </c>
      <c r="AZ121" s="73">
        <v>0</v>
      </c>
      <c r="BA121" s="73">
        <v>0</v>
      </c>
      <c r="BB121" s="73">
        <v>-4140</v>
      </c>
      <c r="BC121" s="73">
        <v>0</v>
      </c>
      <c r="BD121" s="73">
        <v>0</v>
      </c>
      <c r="BE121" s="73">
        <v>0</v>
      </c>
      <c r="BF121" s="73">
        <v>7086</v>
      </c>
      <c r="BG121" s="73">
        <v>0</v>
      </c>
      <c r="BH121" s="73">
        <v>0</v>
      </c>
      <c r="BI121" s="73">
        <v>0</v>
      </c>
      <c r="BJ121" s="73">
        <v>0</v>
      </c>
      <c r="BK121" s="59"/>
      <c r="BL121" s="59"/>
      <c r="BM121" s="59"/>
      <c r="BN121" s="59"/>
      <c r="BO121" s="59"/>
      <c r="BP121" s="59"/>
      <c r="BQ121" s="59"/>
      <c r="BR121" s="59"/>
      <c r="BS121" s="59"/>
      <c r="BT121" s="59"/>
      <c r="BU121" s="59"/>
      <c r="BV121" s="59"/>
      <c r="BW121" s="59"/>
      <c r="BX121" s="59"/>
      <c r="BY121" s="59"/>
      <c r="BZ121" s="59"/>
      <c r="CA121" s="59"/>
      <c r="CB121" s="59"/>
      <c r="CC121" s="59"/>
      <c r="CD121" s="59"/>
      <c r="CE121" s="59"/>
      <c r="CF121" s="73">
        <v>0</v>
      </c>
      <c r="CG121" s="59"/>
      <c r="CH121" s="59"/>
      <c r="CI121" s="59"/>
      <c r="CJ121" s="59"/>
      <c r="CK121" s="59"/>
      <c r="CL121" s="59"/>
      <c r="CM121" s="59"/>
      <c r="CN121" s="59"/>
      <c r="CO121" s="59"/>
      <c r="CP121" s="75">
        <f t="shared" si="19"/>
        <v>1684370</v>
      </c>
      <c r="CQ121" s="59"/>
      <c r="CR121" s="59"/>
      <c r="CS121" s="59"/>
      <c r="CT121" s="59"/>
      <c r="CU121" s="59"/>
      <c r="CV121" s="59"/>
      <c r="CW121" s="59"/>
      <c r="CX121" s="59"/>
      <c r="CY121" s="59"/>
      <c r="CZ121" s="59"/>
      <c r="DA121" s="59"/>
      <c r="DB121" s="59"/>
      <c r="DC121" s="59"/>
      <c r="DD121" s="59"/>
      <c r="DE121" s="59"/>
      <c r="DF121" s="59"/>
      <c r="DG121" s="59"/>
      <c r="DH121" s="59"/>
      <c r="DI121" s="59"/>
      <c r="DJ121" s="59"/>
      <c r="DK121" s="78">
        <v>0</v>
      </c>
      <c r="DL121" s="78">
        <v>0</v>
      </c>
      <c r="DM121" s="78">
        <v>725454</v>
      </c>
      <c r="DN121" s="78">
        <v>10000</v>
      </c>
      <c r="DO121" s="78">
        <v>35860</v>
      </c>
      <c r="DP121" s="78">
        <v>650512</v>
      </c>
      <c r="DQ121" s="78">
        <v>0</v>
      </c>
      <c r="DR121" s="78">
        <v>0</v>
      </c>
      <c r="DS121" s="78">
        <v>0</v>
      </c>
      <c r="DT121" s="78">
        <v>26286</v>
      </c>
      <c r="DU121" s="78">
        <v>0</v>
      </c>
      <c r="DV121" s="78">
        <v>80287</v>
      </c>
      <c r="DW121" s="59">
        <v>0</v>
      </c>
      <c r="DX121" s="78">
        <v>18996</v>
      </c>
      <c r="DY121" s="78">
        <v>78493</v>
      </c>
      <c r="DZ121" s="78">
        <v>0</v>
      </c>
      <c r="EA121" s="78">
        <v>35999</v>
      </c>
      <c r="EB121" s="78">
        <v>9604</v>
      </c>
      <c r="EC121" s="78">
        <v>1500</v>
      </c>
      <c r="ED121" s="78">
        <v>37050</v>
      </c>
      <c r="EE121" s="78">
        <v>27826</v>
      </c>
      <c r="EF121" s="78">
        <v>0</v>
      </c>
      <c r="EG121" s="78">
        <v>10152</v>
      </c>
      <c r="EH121" s="78">
        <v>3360</v>
      </c>
      <c r="EI121" s="78">
        <v>0</v>
      </c>
      <c r="EJ121" s="78">
        <v>1300</v>
      </c>
      <c r="EK121" s="78">
        <v>1500</v>
      </c>
      <c r="EL121" s="78">
        <v>15000</v>
      </c>
      <c r="EM121" s="78">
        <v>110</v>
      </c>
      <c r="EN121" s="78">
        <v>0</v>
      </c>
      <c r="EO121" s="78">
        <v>3030</v>
      </c>
      <c r="EP121" s="105">
        <v>35051.009999997448</v>
      </c>
      <c r="EQ121" s="78">
        <v>5575</v>
      </c>
      <c r="ER121" s="59">
        <v>0</v>
      </c>
      <c r="ES121" s="78">
        <v>0</v>
      </c>
      <c r="ET121" s="78">
        <v>2600</v>
      </c>
      <c r="EU121" s="78">
        <v>1500</v>
      </c>
      <c r="EV121" s="78">
        <v>9450</v>
      </c>
      <c r="EW121" s="78">
        <v>8000</v>
      </c>
      <c r="EX121" s="79">
        <v>0</v>
      </c>
      <c r="EY121" s="78">
        <v>15000</v>
      </c>
      <c r="EZ121" s="78">
        <v>0</v>
      </c>
      <c r="FA121" s="78">
        <v>14809</v>
      </c>
      <c r="FB121" s="78">
        <v>-99417</v>
      </c>
      <c r="FC121" s="59">
        <v>0</v>
      </c>
      <c r="FD121" s="78">
        <v>0</v>
      </c>
      <c r="FE121" s="78">
        <v>0</v>
      </c>
      <c r="FF121" s="78">
        <v>0</v>
      </c>
      <c r="FG121" s="78">
        <v>0</v>
      </c>
      <c r="FH121" s="78">
        <v>0</v>
      </c>
      <c r="FI121" s="59">
        <v>0</v>
      </c>
      <c r="FJ121" s="78">
        <v>0</v>
      </c>
      <c r="FK121" s="59">
        <v>0</v>
      </c>
      <c r="FL121" s="59">
        <v>0</v>
      </c>
      <c r="FM121" s="78">
        <v>0</v>
      </c>
      <c r="FN121" s="59">
        <v>0</v>
      </c>
      <c r="FO121" s="78">
        <v>0</v>
      </c>
      <c r="FP121" s="78">
        <v>0</v>
      </c>
      <c r="FQ121" s="59">
        <v>0</v>
      </c>
      <c r="FR121" s="73">
        <v>-80517.010000001465</v>
      </c>
      <c r="FS121" s="73">
        <v>0</v>
      </c>
      <c r="FT121" s="73">
        <v>-80517.010000001465</v>
      </c>
      <c r="FU121" s="73">
        <v>0</v>
      </c>
      <c r="FV121" s="73">
        <f t="shared" si="16"/>
        <v>-87603.01</v>
      </c>
      <c r="FW121" s="74">
        <v>0</v>
      </c>
      <c r="FX121" s="73">
        <v>-87603.01</v>
      </c>
      <c r="FY121" s="73">
        <v>0</v>
      </c>
      <c r="FZ121" s="73">
        <v>0</v>
      </c>
      <c r="GA121" s="73">
        <v>0</v>
      </c>
      <c r="GB121" s="73">
        <v>0</v>
      </c>
      <c r="GC121" s="80">
        <v>1684370</v>
      </c>
      <c r="GD121" s="37">
        <f t="shared" si="12"/>
        <v>0</v>
      </c>
      <c r="GF121" s="50">
        <f t="shared" ref="GF121:GF128" si="24">SUM(C121:BJ121)</f>
        <v>1684369.999999996</v>
      </c>
      <c r="GG121" s="80">
        <v>1684370</v>
      </c>
      <c r="GH121" s="37">
        <f t="shared" si="21"/>
        <v>1764887.0099999974</v>
      </c>
      <c r="GI121" s="37">
        <f t="shared" si="17"/>
        <v>0</v>
      </c>
      <c r="GJ121" s="40" t="s">
        <v>415</v>
      </c>
      <c r="GK121" s="1" t="s">
        <v>424</v>
      </c>
      <c r="GL121">
        <v>1238390</v>
      </c>
      <c r="GM121" s="37">
        <f t="shared" si="14"/>
        <v>445979.99999999604</v>
      </c>
      <c r="GN121">
        <v>1253620</v>
      </c>
      <c r="GO121" s="37">
        <f t="shared" si="18"/>
        <v>511267.00999999745</v>
      </c>
      <c r="GQ121">
        <v>1238390.0000000007</v>
      </c>
      <c r="GR121" s="37">
        <f t="shared" si="15"/>
        <v>445979.99999999534</v>
      </c>
    </row>
    <row r="122" spans="1:200" ht="15" x14ac:dyDescent="0.25">
      <c r="A122" s="60" t="s">
        <v>416</v>
      </c>
      <c r="B122" s="63" t="s">
        <v>158</v>
      </c>
      <c r="C122" s="73">
        <v>32597.689999999981</v>
      </c>
      <c r="D122" s="73">
        <v>0</v>
      </c>
      <c r="E122" s="73">
        <v>2319574.5299999886</v>
      </c>
      <c r="F122" s="73">
        <v>0</v>
      </c>
      <c r="G122" s="73">
        <v>171587.08999999991</v>
      </c>
      <c r="H122" s="73">
        <v>2029164.6699999887</v>
      </c>
      <c r="I122" s="73">
        <v>0</v>
      </c>
      <c r="J122" s="73">
        <v>0</v>
      </c>
      <c r="K122" s="73">
        <v>0</v>
      </c>
      <c r="L122" s="73">
        <v>49598.36</v>
      </c>
      <c r="M122" s="73">
        <v>0</v>
      </c>
      <c r="N122" s="73">
        <v>195319.7899999989</v>
      </c>
      <c r="O122" s="73">
        <v>0</v>
      </c>
      <c r="P122" s="73">
        <v>52451.41</v>
      </c>
      <c r="Q122" s="73">
        <v>726097.30999999889</v>
      </c>
      <c r="R122" s="73">
        <v>0</v>
      </c>
      <c r="S122" s="73">
        <v>112004.24999999977</v>
      </c>
      <c r="T122" s="73">
        <v>9636.5999999999876</v>
      </c>
      <c r="U122" s="73">
        <v>9573.45999999999</v>
      </c>
      <c r="V122" s="73">
        <v>248025.5699999989</v>
      </c>
      <c r="W122" s="73">
        <v>218274.80999999901</v>
      </c>
      <c r="X122" s="73">
        <v>12706.25</v>
      </c>
      <c r="Y122" s="73">
        <v>38201.619999999988</v>
      </c>
      <c r="Z122" s="73">
        <v>23080.31</v>
      </c>
      <c r="AA122" s="73">
        <v>0</v>
      </c>
      <c r="AB122" s="73">
        <v>468.48999999999899</v>
      </c>
      <c r="AC122" s="73">
        <v>6532.7299999999896</v>
      </c>
      <c r="AD122" s="73">
        <v>64994.400000000001</v>
      </c>
      <c r="AE122" s="73">
        <v>51718.389999999992</v>
      </c>
      <c r="AF122" s="73">
        <v>0</v>
      </c>
      <c r="AG122" s="73">
        <v>9195.8999999999905</v>
      </c>
      <c r="AH122" s="73">
        <v>0</v>
      </c>
      <c r="AI122" s="73">
        <v>16697.84</v>
      </c>
      <c r="AJ122" s="73">
        <v>0</v>
      </c>
      <c r="AK122" s="73">
        <v>0</v>
      </c>
      <c r="AL122" s="73">
        <v>19301.0999999999</v>
      </c>
      <c r="AM122" s="73">
        <v>2466.38</v>
      </c>
      <c r="AN122" s="73">
        <v>26991.049999999901</v>
      </c>
      <c r="AO122" s="73">
        <v>14066.33</v>
      </c>
      <c r="AP122" s="73">
        <v>0</v>
      </c>
      <c r="AQ122" s="73">
        <v>6802.0199999999995</v>
      </c>
      <c r="AR122" s="73">
        <v>0</v>
      </c>
      <c r="AS122" s="73">
        <v>31243.05</v>
      </c>
      <c r="AT122" s="73">
        <v>-159399.14465775876</v>
      </c>
      <c r="AU122" s="73">
        <v>0</v>
      </c>
      <c r="AV122" s="73">
        <v>-1989.8399999999899</v>
      </c>
      <c r="AW122" s="73">
        <v>-1300</v>
      </c>
      <c r="AX122" s="73">
        <v>-11575.63</v>
      </c>
      <c r="AY122" s="74">
        <v>-386289.0453422413</v>
      </c>
      <c r="AZ122" s="73">
        <v>0</v>
      </c>
      <c r="BA122" s="73">
        <v>0</v>
      </c>
      <c r="BB122" s="73">
        <v>-18672.419999999998</v>
      </c>
      <c r="BC122" s="73">
        <v>0</v>
      </c>
      <c r="BD122" s="73">
        <v>0</v>
      </c>
      <c r="BE122" s="73">
        <v>0</v>
      </c>
      <c r="BF122" s="73">
        <v>89544.679999999906</v>
      </c>
      <c r="BG122" s="73">
        <v>0</v>
      </c>
      <c r="BH122" s="73">
        <v>0</v>
      </c>
      <c r="BI122" s="73">
        <v>0</v>
      </c>
      <c r="BJ122" s="73">
        <v>0</v>
      </c>
      <c r="BK122" s="59"/>
      <c r="BL122" s="59"/>
      <c r="BM122" s="59"/>
      <c r="BN122" s="59"/>
      <c r="BO122" s="59"/>
      <c r="BP122" s="59"/>
      <c r="BQ122" s="59"/>
      <c r="BR122" s="59"/>
      <c r="BS122" s="59"/>
      <c r="BT122" s="59"/>
      <c r="BU122" s="59"/>
      <c r="BV122" s="59"/>
      <c r="BW122" s="59"/>
      <c r="BX122" s="59"/>
      <c r="BY122" s="59"/>
      <c r="BZ122" s="59"/>
      <c r="CA122" s="59"/>
      <c r="CB122" s="59"/>
      <c r="CC122" s="59"/>
      <c r="CD122" s="59"/>
      <c r="CE122" s="59"/>
      <c r="CF122" s="73">
        <v>12706.25</v>
      </c>
      <c r="CG122" s="59"/>
      <c r="CH122" s="59"/>
      <c r="CI122" s="59"/>
      <c r="CJ122" s="59"/>
      <c r="CK122" s="59"/>
      <c r="CL122" s="59"/>
      <c r="CM122" s="59"/>
      <c r="CN122" s="59"/>
      <c r="CO122" s="59"/>
      <c r="CP122" s="75">
        <f t="shared" si="19"/>
        <v>5995983.75</v>
      </c>
      <c r="CQ122" s="59"/>
      <c r="CR122" s="59"/>
      <c r="CS122" s="59"/>
      <c r="CT122" s="59"/>
      <c r="CU122" s="59"/>
      <c r="CV122" s="59"/>
      <c r="CW122" s="59"/>
      <c r="CX122" s="59"/>
      <c r="CY122" s="59"/>
      <c r="CZ122" s="59"/>
      <c r="DA122" s="59"/>
      <c r="DB122" s="59"/>
      <c r="DC122" s="59"/>
      <c r="DD122" s="59"/>
      <c r="DE122" s="59"/>
      <c r="DF122" s="59"/>
      <c r="DG122" s="59"/>
      <c r="DH122" s="59"/>
      <c r="DI122" s="59"/>
      <c r="DJ122" s="59"/>
      <c r="DK122" s="78">
        <v>33148</v>
      </c>
      <c r="DL122" s="78">
        <v>0</v>
      </c>
      <c r="DM122" s="78">
        <v>2373892</v>
      </c>
      <c r="DN122" s="78">
        <v>0</v>
      </c>
      <c r="DO122" s="78">
        <v>124483</v>
      </c>
      <c r="DP122" s="78">
        <v>2313764</v>
      </c>
      <c r="DQ122" s="78">
        <v>0</v>
      </c>
      <c r="DR122" s="78">
        <v>0</v>
      </c>
      <c r="DS122" s="78">
        <v>0</v>
      </c>
      <c r="DT122" s="78">
        <v>54807</v>
      </c>
      <c r="DU122" s="78">
        <v>0</v>
      </c>
      <c r="DV122" s="78">
        <v>210440</v>
      </c>
      <c r="DW122" s="59">
        <v>0</v>
      </c>
      <c r="DX122" s="78">
        <v>92944</v>
      </c>
      <c r="DY122" s="78">
        <v>245158</v>
      </c>
      <c r="DZ122" s="78">
        <v>0</v>
      </c>
      <c r="EA122" s="78">
        <v>122638</v>
      </c>
      <c r="EB122" s="78">
        <v>9290</v>
      </c>
      <c r="EC122" s="78">
        <v>8500</v>
      </c>
      <c r="ED122" s="78">
        <v>299435</v>
      </c>
      <c r="EE122" s="78">
        <v>202831</v>
      </c>
      <c r="EF122" s="78">
        <v>12706.25</v>
      </c>
      <c r="EG122" s="78">
        <v>22463</v>
      </c>
      <c r="EH122" s="78">
        <v>23000</v>
      </c>
      <c r="EI122" s="78">
        <v>0</v>
      </c>
      <c r="EJ122" s="78">
        <v>0</v>
      </c>
      <c r="EK122" s="78">
        <v>3000</v>
      </c>
      <c r="EL122" s="78">
        <v>80000</v>
      </c>
      <c r="EM122" s="78">
        <v>43110</v>
      </c>
      <c r="EN122" s="78">
        <v>0</v>
      </c>
      <c r="EO122" s="78">
        <v>12160</v>
      </c>
      <c r="EP122" s="105">
        <v>19983.619999972172</v>
      </c>
      <c r="EQ122" s="78">
        <v>18575</v>
      </c>
      <c r="ER122" s="59">
        <v>0</v>
      </c>
      <c r="ES122" s="78">
        <v>0</v>
      </c>
      <c r="ET122" s="78">
        <v>11000</v>
      </c>
      <c r="EU122" s="78">
        <v>4150</v>
      </c>
      <c r="EV122" s="78">
        <v>20450</v>
      </c>
      <c r="EW122" s="78">
        <v>19410</v>
      </c>
      <c r="EX122" s="79">
        <v>0</v>
      </c>
      <c r="EY122" s="78">
        <v>7000</v>
      </c>
      <c r="EZ122" s="78">
        <v>0</v>
      </c>
      <c r="FA122" s="78">
        <v>25065</v>
      </c>
      <c r="FB122" s="78">
        <v>-293870</v>
      </c>
      <c r="FC122" s="59">
        <v>0</v>
      </c>
      <c r="FD122" s="78">
        <v>0</v>
      </c>
      <c r="FE122" s="78">
        <v>0</v>
      </c>
      <c r="FF122" s="78">
        <v>0</v>
      </c>
      <c r="FG122" s="78">
        <v>0</v>
      </c>
      <c r="FH122" s="78">
        <v>0</v>
      </c>
      <c r="FI122" s="59">
        <v>0</v>
      </c>
      <c r="FJ122" s="78">
        <v>0</v>
      </c>
      <c r="FK122" s="59">
        <v>0</v>
      </c>
      <c r="FL122" s="59">
        <v>0</v>
      </c>
      <c r="FM122" s="78">
        <v>0</v>
      </c>
      <c r="FN122" s="59">
        <v>0</v>
      </c>
      <c r="FO122" s="78">
        <v>0</v>
      </c>
      <c r="FP122" s="78">
        <v>0</v>
      </c>
      <c r="FQ122" s="59">
        <v>0</v>
      </c>
      <c r="FR122" s="73">
        <v>-110842.86999999994</v>
      </c>
      <c r="FS122" s="73">
        <v>0</v>
      </c>
      <c r="FT122" s="73">
        <v>-110842.86999999994</v>
      </c>
      <c r="FU122" s="73">
        <v>0</v>
      </c>
      <c r="FV122" s="73">
        <f t="shared" si="16"/>
        <v>-200387.55</v>
      </c>
      <c r="FW122" s="74">
        <v>0</v>
      </c>
      <c r="FX122" s="73">
        <v>-200387.55</v>
      </c>
      <c r="FY122" s="73">
        <v>0</v>
      </c>
      <c r="FZ122" s="73">
        <v>0</v>
      </c>
      <c r="GA122" s="73">
        <v>0</v>
      </c>
      <c r="GB122" s="73">
        <v>0</v>
      </c>
      <c r="GC122" s="80">
        <v>6008690</v>
      </c>
      <c r="GD122" s="37">
        <f t="shared" si="12"/>
        <v>0</v>
      </c>
      <c r="GF122" s="50">
        <f t="shared" si="24"/>
        <v>6008689.9999999721</v>
      </c>
      <c r="GG122" s="80">
        <v>6008690</v>
      </c>
      <c r="GH122" s="37">
        <f t="shared" si="21"/>
        <v>6119532.8699999722</v>
      </c>
      <c r="GI122" s="37">
        <f t="shared" si="17"/>
        <v>0</v>
      </c>
      <c r="GJ122" s="40" t="s">
        <v>416</v>
      </c>
      <c r="GK122" s="1" t="s">
        <v>158</v>
      </c>
      <c r="GL122">
        <v>4187019.9999999991</v>
      </c>
      <c r="GM122" s="37">
        <f t="shared" si="14"/>
        <v>1821669.999999973</v>
      </c>
      <c r="GN122">
        <v>4444745</v>
      </c>
      <c r="GO122" s="37">
        <f t="shared" si="18"/>
        <v>1674787.8699999722</v>
      </c>
      <c r="GQ122">
        <v>4187020.0000000009</v>
      </c>
      <c r="GR122" s="37">
        <f t="shared" si="15"/>
        <v>1821669.9999999711</v>
      </c>
    </row>
    <row r="123" spans="1:200" ht="15" x14ac:dyDescent="0.25">
      <c r="A123" s="60" t="s">
        <v>417</v>
      </c>
      <c r="B123" s="63" t="s">
        <v>425</v>
      </c>
      <c r="C123" s="73">
        <v>-16213.150000000001</v>
      </c>
      <c r="D123" s="73">
        <v>0</v>
      </c>
      <c r="E123" s="73">
        <v>1523155.8999999901</v>
      </c>
      <c r="F123" s="73">
        <v>3472.6899999999896</v>
      </c>
      <c r="G123" s="73">
        <v>94219.829999999987</v>
      </c>
      <c r="H123" s="73">
        <v>773496.69999999879</v>
      </c>
      <c r="I123" s="73">
        <v>106</v>
      </c>
      <c r="J123" s="73">
        <v>0</v>
      </c>
      <c r="K123" s="73">
        <v>0</v>
      </c>
      <c r="L123" s="73">
        <v>0</v>
      </c>
      <c r="M123" s="73">
        <v>0</v>
      </c>
      <c r="N123" s="73">
        <v>148730.0799999999</v>
      </c>
      <c r="O123" s="73">
        <v>0</v>
      </c>
      <c r="P123" s="73">
        <v>30914.120000000003</v>
      </c>
      <c r="Q123" s="73">
        <v>605877.71999999799</v>
      </c>
      <c r="R123" s="73">
        <v>0</v>
      </c>
      <c r="S123" s="73">
        <v>43607.359999999971</v>
      </c>
      <c r="T123" s="73">
        <v>0</v>
      </c>
      <c r="U123" s="73">
        <v>19068.66</v>
      </c>
      <c r="V123" s="73">
        <v>55522.399999999878</v>
      </c>
      <c r="W123" s="73">
        <v>49107.339999999895</v>
      </c>
      <c r="X123" s="73">
        <v>0</v>
      </c>
      <c r="Y123" s="73">
        <v>27393.02</v>
      </c>
      <c r="Z123" s="73">
        <v>4261.3999999999896</v>
      </c>
      <c r="AA123" s="73">
        <v>0</v>
      </c>
      <c r="AB123" s="73">
        <v>34.3599999999999</v>
      </c>
      <c r="AC123" s="73">
        <v>9145.5599999999904</v>
      </c>
      <c r="AD123" s="73">
        <v>24863.41</v>
      </c>
      <c r="AE123" s="73">
        <v>4357.9400000000005</v>
      </c>
      <c r="AF123" s="73">
        <v>0</v>
      </c>
      <c r="AG123" s="73">
        <v>0</v>
      </c>
      <c r="AH123" s="73">
        <v>0</v>
      </c>
      <c r="AI123" s="73">
        <v>5498.289999999979</v>
      </c>
      <c r="AJ123" s="73">
        <v>0</v>
      </c>
      <c r="AK123" s="73">
        <v>6479.3999999999896</v>
      </c>
      <c r="AL123" s="73">
        <v>5984.67</v>
      </c>
      <c r="AM123" s="73">
        <v>1359.5599999999899</v>
      </c>
      <c r="AN123" s="73">
        <v>51725.9399999999</v>
      </c>
      <c r="AO123" s="73">
        <v>9155.3799999999901</v>
      </c>
      <c r="AP123" s="73">
        <v>0</v>
      </c>
      <c r="AQ123" s="73">
        <v>18725.52</v>
      </c>
      <c r="AR123" s="73">
        <v>0</v>
      </c>
      <c r="AS123" s="73">
        <v>14834.04999999999</v>
      </c>
      <c r="AT123" s="73">
        <v>-128180.81618155804</v>
      </c>
      <c r="AU123" s="73">
        <v>0</v>
      </c>
      <c r="AV123" s="73">
        <v>-14818.91</v>
      </c>
      <c r="AW123" s="73">
        <v>0</v>
      </c>
      <c r="AX123" s="73">
        <v>-19561</v>
      </c>
      <c r="AY123" s="74">
        <v>-207844.853818442</v>
      </c>
      <c r="AZ123" s="73">
        <v>0</v>
      </c>
      <c r="BA123" s="73">
        <v>0</v>
      </c>
      <c r="BB123" s="73">
        <v>-8370.26</v>
      </c>
      <c r="BC123" s="73">
        <v>0</v>
      </c>
      <c r="BD123" s="73">
        <v>0</v>
      </c>
      <c r="BE123" s="73">
        <v>0</v>
      </c>
      <c r="BF123" s="73">
        <v>8871.69</v>
      </c>
      <c r="BG123" s="73">
        <v>0</v>
      </c>
      <c r="BH123" s="73">
        <v>0</v>
      </c>
      <c r="BI123" s="73">
        <v>0</v>
      </c>
      <c r="BJ123" s="73">
        <v>0</v>
      </c>
      <c r="BK123" s="59"/>
      <c r="BL123" s="59"/>
      <c r="BM123" s="59"/>
      <c r="BN123" s="59"/>
      <c r="BO123" s="59"/>
      <c r="BP123" s="59"/>
      <c r="BQ123" s="59"/>
      <c r="BR123" s="59"/>
      <c r="BS123" s="59"/>
      <c r="BT123" s="59"/>
      <c r="BU123" s="59"/>
      <c r="BV123" s="59"/>
      <c r="BW123" s="59"/>
      <c r="BX123" s="59"/>
      <c r="BY123" s="59"/>
      <c r="BZ123" s="59"/>
      <c r="CA123" s="59"/>
      <c r="CB123" s="59"/>
      <c r="CC123" s="59"/>
      <c r="CD123" s="59"/>
      <c r="CE123" s="59"/>
      <c r="CF123" s="73">
        <v>0</v>
      </c>
      <c r="CG123" s="59"/>
      <c r="CH123" s="59"/>
      <c r="CI123" s="59"/>
      <c r="CJ123" s="59"/>
      <c r="CK123" s="59"/>
      <c r="CL123" s="59"/>
      <c r="CM123" s="59"/>
      <c r="CN123" s="59"/>
      <c r="CO123" s="59"/>
      <c r="CP123" s="75">
        <f t="shared" si="19"/>
        <v>3144980</v>
      </c>
      <c r="CQ123" s="59"/>
      <c r="CR123" s="59"/>
      <c r="CS123" s="59"/>
      <c r="CT123" s="59"/>
      <c r="CU123" s="59"/>
      <c r="CV123" s="59"/>
      <c r="CW123" s="59"/>
      <c r="CX123" s="59"/>
      <c r="CY123" s="59"/>
      <c r="CZ123" s="59"/>
      <c r="DA123" s="59"/>
      <c r="DB123" s="59"/>
      <c r="DC123" s="59"/>
      <c r="DD123" s="59"/>
      <c r="DE123" s="59"/>
      <c r="DF123" s="59"/>
      <c r="DG123" s="59"/>
      <c r="DH123" s="59"/>
      <c r="DI123" s="59"/>
      <c r="DJ123" s="59"/>
      <c r="DK123" s="78">
        <v>0</v>
      </c>
      <c r="DL123" s="78">
        <v>0</v>
      </c>
      <c r="DM123" s="78">
        <v>1577097</v>
      </c>
      <c r="DN123" s="78">
        <v>0</v>
      </c>
      <c r="DO123" s="78">
        <v>58591</v>
      </c>
      <c r="DP123" s="78">
        <v>1083277</v>
      </c>
      <c r="DQ123" s="78">
        <v>0</v>
      </c>
      <c r="DR123" s="78">
        <v>0</v>
      </c>
      <c r="DS123" s="78">
        <v>0</v>
      </c>
      <c r="DT123" s="78">
        <v>0</v>
      </c>
      <c r="DU123" s="78">
        <v>0</v>
      </c>
      <c r="DV123" s="78">
        <v>148016</v>
      </c>
      <c r="DW123" s="59">
        <v>0</v>
      </c>
      <c r="DX123" s="78">
        <v>40166</v>
      </c>
      <c r="DY123" s="78">
        <v>182285</v>
      </c>
      <c r="DZ123" s="78">
        <v>0</v>
      </c>
      <c r="EA123" s="78">
        <v>39243</v>
      </c>
      <c r="EB123" s="78">
        <v>0</v>
      </c>
      <c r="EC123" s="78">
        <v>0</v>
      </c>
      <c r="ED123" s="78">
        <v>50480</v>
      </c>
      <c r="EE123" s="78">
        <v>50503</v>
      </c>
      <c r="EF123" s="78">
        <v>0</v>
      </c>
      <c r="EG123" s="78">
        <v>17870</v>
      </c>
      <c r="EH123" s="78">
        <v>4400</v>
      </c>
      <c r="EI123" s="78">
        <v>0</v>
      </c>
      <c r="EJ123" s="78">
        <v>0</v>
      </c>
      <c r="EK123" s="78">
        <v>3000</v>
      </c>
      <c r="EL123" s="78">
        <v>25000</v>
      </c>
      <c r="EM123" s="78">
        <v>500</v>
      </c>
      <c r="EN123" s="78">
        <v>0</v>
      </c>
      <c r="EO123" s="78">
        <v>0</v>
      </c>
      <c r="EP123" s="105">
        <v>37020.229999988806</v>
      </c>
      <c r="EQ123" s="78">
        <v>7545</v>
      </c>
      <c r="ER123" s="59">
        <v>0</v>
      </c>
      <c r="ES123" s="78">
        <v>6400</v>
      </c>
      <c r="ET123" s="78">
        <v>4000</v>
      </c>
      <c r="EU123" s="78">
        <v>2300</v>
      </c>
      <c r="EV123" s="78">
        <v>38450</v>
      </c>
      <c r="EW123" s="78">
        <v>10720</v>
      </c>
      <c r="EX123" s="79">
        <v>0</v>
      </c>
      <c r="EY123" s="78">
        <v>15000</v>
      </c>
      <c r="EZ123" s="78">
        <v>0</v>
      </c>
      <c r="FA123" s="78">
        <v>14724</v>
      </c>
      <c r="FB123" s="78">
        <v>-157651</v>
      </c>
      <c r="FC123" s="59">
        <v>0</v>
      </c>
      <c r="FD123" s="78">
        <v>0</v>
      </c>
      <c r="FE123" s="78">
        <v>0</v>
      </c>
      <c r="FF123" s="78">
        <v>-15000</v>
      </c>
      <c r="FG123" s="78">
        <v>0</v>
      </c>
      <c r="FH123" s="78">
        <v>0</v>
      </c>
      <c r="FI123" s="59">
        <v>0</v>
      </c>
      <c r="FJ123" s="78">
        <v>0</v>
      </c>
      <c r="FK123" s="59">
        <v>0</v>
      </c>
      <c r="FL123" s="59">
        <v>0</v>
      </c>
      <c r="FM123" s="78">
        <v>0</v>
      </c>
      <c r="FN123" s="59">
        <v>0</v>
      </c>
      <c r="FO123" s="78">
        <v>0</v>
      </c>
      <c r="FP123" s="78">
        <v>0</v>
      </c>
      <c r="FQ123" s="59">
        <v>0</v>
      </c>
      <c r="FR123" s="73">
        <v>-98956.230000002834</v>
      </c>
      <c r="FS123" s="73">
        <v>0</v>
      </c>
      <c r="FT123" s="73">
        <v>-98956.230000002834</v>
      </c>
      <c r="FU123" s="73">
        <v>0</v>
      </c>
      <c r="FV123" s="73">
        <f t="shared" si="16"/>
        <v>-107827.92</v>
      </c>
      <c r="FW123" s="74">
        <v>0</v>
      </c>
      <c r="FX123" s="73">
        <v>-107827.92</v>
      </c>
      <c r="FY123" s="73">
        <v>0</v>
      </c>
      <c r="FZ123" s="73">
        <v>0</v>
      </c>
      <c r="GA123" s="73">
        <v>0</v>
      </c>
      <c r="GB123" s="73">
        <v>0</v>
      </c>
      <c r="GC123" s="80">
        <v>3144980</v>
      </c>
      <c r="GD123" s="37">
        <f t="shared" si="12"/>
        <v>0</v>
      </c>
      <c r="GF123" s="50">
        <f t="shared" si="24"/>
        <v>3144979.999999986</v>
      </c>
      <c r="GG123" s="80">
        <v>3144980</v>
      </c>
      <c r="GH123" s="37">
        <f t="shared" si="21"/>
        <v>3243936.2299999888</v>
      </c>
      <c r="GI123" s="37">
        <f t="shared" si="17"/>
        <v>0</v>
      </c>
      <c r="GJ123" s="40" t="s">
        <v>417</v>
      </c>
      <c r="GK123" s="1" t="s">
        <v>425</v>
      </c>
      <c r="GL123">
        <v>2049910</v>
      </c>
      <c r="GM123" s="37">
        <f t="shared" si="14"/>
        <v>1095069.999999986</v>
      </c>
      <c r="GN123">
        <v>2113750</v>
      </c>
      <c r="GO123" s="37">
        <f t="shared" si="18"/>
        <v>1130186.2299999888</v>
      </c>
      <c r="GQ123">
        <v>2049909.9999999998</v>
      </c>
      <c r="GR123" s="37">
        <f t="shared" si="15"/>
        <v>1095069.9999999863</v>
      </c>
    </row>
    <row r="124" spans="1:200" ht="15" x14ac:dyDescent="0.25">
      <c r="A124" s="60" t="s">
        <v>418</v>
      </c>
      <c r="B124" s="63" t="s">
        <v>426</v>
      </c>
      <c r="C124" s="73">
        <v>0</v>
      </c>
      <c r="D124" s="73">
        <v>0</v>
      </c>
      <c r="E124" s="73">
        <v>1079327.8199999977</v>
      </c>
      <c r="F124" s="73">
        <v>25498.639999999999</v>
      </c>
      <c r="G124" s="73">
        <v>32122.149999999991</v>
      </c>
      <c r="H124" s="73">
        <v>274696.99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>
        <v>64817.299999999879</v>
      </c>
      <c r="O124" s="73">
        <v>0</v>
      </c>
      <c r="P124" s="73">
        <v>58506.339999999895</v>
      </c>
      <c r="Q124" s="73">
        <v>167621.29999999999</v>
      </c>
      <c r="R124" s="73">
        <v>4060.5</v>
      </c>
      <c r="S124" s="73">
        <v>37135.599999999991</v>
      </c>
      <c r="T124" s="73">
        <v>27142.359999999881</v>
      </c>
      <c r="U124" s="73">
        <v>1628.97</v>
      </c>
      <c r="V124" s="73">
        <v>40042.870000000003</v>
      </c>
      <c r="W124" s="73">
        <v>47969.089999999902</v>
      </c>
      <c r="X124" s="73">
        <v>0</v>
      </c>
      <c r="Y124" s="73">
        <v>22378.31</v>
      </c>
      <c r="Z124" s="73">
        <v>2473.59</v>
      </c>
      <c r="AA124" s="73">
        <v>25896.560000000001</v>
      </c>
      <c r="AB124" s="73">
        <v>218.65</v>
      </c>
      <c r="AC124" s="73">
        <v>6256.8600000000006</v>
      </c>
      <c r="AD124" s="73">
        <v>36024.51</v>
      </c>
      <c r="AE124" s="73">
        <v>5524.9400000000005</v>
      </c>
      <c r="AF124" s="73">
        <v>0</v>
      </c>
      <c r="AG124" s="73">
        <v>49542.14</v>
      </c>
      <c r="AH124" s="73">
        <v>0</v>
      </c>
      <c r="AI124" s="73">
        <v>5052.4899999999898</v>
      </c>
      <c r="AJ124" s="73">
        <v>0</v>
      </c>
      <c r="AK124" s="73">
        <v>2304.4</v>
      </c>
      <c r="AL124" s="73">
        <v>10157.67</v>
      </c>
      <c r="AM124" s="73">
        <v>1841.8299999999899</v>
      </c>
      <c r="AN124" s="73">
        <v>1962.3499999999899</v>
      </c>
      <c r="AO124" s="73">
        <v>0</v>
      </c>
      <c r="AP124" s="73">
        <v>0</v>
      </c>
      <c r="AQ124" s="73">
        <v>0</v>
      </c>
      <c r="AR124" s="73">
        <v>0</v>
      </c>
      <c r="AS124" s="73">
        <v>13344.379999999979</v>
      </c>
      <c r="AT124" s="73">
        <v>-91676.751284940547</v>
      </c>
      <c r="AU124" s="73">
        <v>0</v>
      </c>
      <c r="AV124" s="73">
        <v>-855</v>
      </c>
      <c r="AW124" s="73">
        <v>0</v>
      </c>
      <c r="AX124" s="73">
        <v>-3008.3999999999987</v>
      </c>
      <c r="AY124" s="74">
        <v>-133541.00871505935</v>
      </c>
      <c r="AZ124" s="73">
        <v>0</v>
      </c>
      <c r="BA124" s="73">
        <v>0</v>
      </c>
      <c r="BB124" s="73">
        <v>-3750</v>
      </c>
      <c r="BC124" s="73">
        <v>-2159.2600000000002</v>
      </c>
      <c r="BD124" s="73">
        <v>2159.2600000000002</v>
      </c>
      <c r="BE124" s="73">
        <v>0</v>
      </c>
      <c r="BF124" s="73">
        <v>35652.550000000003</v>
      </c>
      <c r="BG124" s="73">
        <v>0</v>
      </c>
      <c r="BH124" s="73">
        <v>0</v>
      </c>
      <c r="BI124" s="73">
        <v>0</v>
      </c>
      <c r="BJ124" s="73">
        <v>0</v>
      </c>
      <c r="BK124" s="59"/>
      <c r="BL124" s="59"/>
      <c r="BM124" s="59"/>
      <c r="BN124" s="59"/>
      <c r="BO124" s="59"/>
      <c r="BP124" s="59"/>
      <c r="BQ124" s="59"/>
      <c r="BR124" s="59"/>
      <c r="BS124" s="59"/>
      <c r="BT124" s="59"/>
      <c r="BU124" s="59"/>
      <c r="BV124" s="59"/>
      <c r="BW124" s="59"/>
      <c r="BX124" s="59"/>
      <c r="BY124" s="59"/>
      <c r="BZ124" s="59"/>
      <c r="CA124" s="59"/>
      <c r="CB124" s="59"/>
      <c r="CC124" s="59"/>
      <c r="CD124" s="59"/>
      <c r="CE124" s="59"/>
      <c r="CF124" s="73">
        <v>0</v>
      </c>
      <c r="CG124" s="59"/>
      <c r="CH124" s="59"/>
      <c r="CI124" s="59"/>
      <c r="CJ124" s="59"/>
      <c r="CK124" s="59"/>
      <c r="CL124" s="59"/>
      <c r="CM124" s="59"/>
      <c r="CN124" s="59"/>
      <c r="CO124" s="59"/>
      <c r="CP124" s="75">
        <f t="shared" si="19"/>
        <v>1846370</v>
      </c>
      <c r="CQ124" s="59"/>
      <c r="CR124" s="59"/>
      <c r="CS124" s="59"/>
      <c r="CT124" s="59"/>
      <c r="CU124" s="59"/>
      <c r="CV124" s="59"/>
      <c r="CW124" s="59"/>
      <c r="CX124" s="59"/>
      <c r="CY124" s="59"/>
      <c r="CZ124" s="59"/>
      <c r="DA124" s="59"/>
      <c r="DB124" s="59"/>
      <c r="DC124" s="59"/>
      <c r="DD124" s="59"/>
      <c r="DE124" s="59"/>
      <c r="DF124" s="59"/>
      <c r="DG124" s="59"/>
      <c r="DH124" s="59"/>
      <c r="DI124" s="59"/>
      <c r="DJ124" s="59"/>
      <c r="DK124" s="78">
        <v>0</v>
      </c>
      <c r="DL124" s="78">
        <v>1078418</v>
      </c>
      <c r="DM124" s="78">
        <v>0</v>
      </c>
      <c r="DN124" s="78">
        <v>10000</v>
      </c>
      <c r="DO124" s="78">
        <v>27681</v>
      </c>
      <c r="DP124" s="78">
        <v>314556</v>
      </c>
      <c r="DQ124" s="78">
        <v>0</v>
      </c>
      <c r="DR124" s="78">
        <v>0</v>
      </c>
      <c r="DS124" s="78">
        <v>40000</v>
      </c>
      <c r="DT124" s="78">
        <v>0</v>
      </c>
      <c r="DU124" s="78">
        <v>0</v>
      </c>
      <c r="DV124" s="78">
        <v>63587</v>
      </c>
      <c r="DW124" s="59">
        <v>0</v>
      </c>
      <c r="DX124" s="78">
        <v>82542</v>
      </c>
      <c r="DY124" s="78">
        <v>98320</v>
      </c>
      <c r="DZ124" s="78">
        <v>9585</v>
      </c>
      <c r="EA124" s="78">
        <v>32705</v>
      </c>
      <c r="EB124" s="78">
        <v>26621</v>
      </c>
      <c r="EC124" s="78">
        <v>3600</v>
      </c>
      <c r="ED124" s="78">
        <v>37996</v>
      </c>
      <c r="EE124" s="78">
        <v>45650</v>
      </c>
      <c r="EF124" s="78">
        <v>0</v>
      </c>
      <c r="EG124" s="78">
        <v>25258</v>
      </c>
      <c r="EH124" s="78">
        <v>4773</v>
      </c>
      <c r="EI124" s="78">
        <v>25000</v>
      </c>
      <c r="EJ124" s="78">
        <v>0</v>
      </c>
      <c r="EK124" s="78">
        <v>4000</v>
      </c>
      <c r="EL124" s="78">
        <v>20000</v>
      </c>
      <c r="EM124" s="78">
        <v>110</v>
      </c>
      <c r="EN124" s="78">
        <v>0</v>
      </c>
      <c r="EO124" s="78">
        <v>45000</v>
      </c>
      <c r="EP124" s="105">
        <v>29647.099999997299</v>
      </c>
      <c r="EQ124" s="78">
        <v>6700</v>
      </c>
      <c r="ER124" s="59">
        <v>0</v>
      </c>
      <c r="ES124" s="78">
        <v>2000</v>
      </c>
      <c r="ET124" s="78">
        <v>5000</v>
      </c>
      <c r="EU124" s="78">
        <v>1100</v>
      </c>
      <c r="EV124" s="78">
        <v>200</v>
      </c>
      <c r="EW124" s="78">
        <v>6500</v>
      </c>
      <c r="EX124" s="79">
        <v>0</v>
      </c>
      <c r="EY124" s="78">
        <v>0</v>
      </c>
      <c r="EZ124" s="78">
        <v>2320</v>
      </c>
      <c r="FA124" s="78">
        <v>13859</v>
      </c>
      <c r="FB124" s="78">
        <v>-100601</v>
      </c>
      <c r="FC124" s="59">
        <v>0</v>
      </c>
      <c r="FD124" s="78">
        <v>0</v>
      </c>
      <c r="FE124" s="78">
        <v>0</v>
      </c>
      <c r="FF124" s="78">
        <v>0</v>
      </c>
      <c r="FG124" s="78">
        <v>0</v>
      </c>
      <c r="FH124" s="78">
        <v>0</v>
      </c>
      <c r="FI124" s="59">
        <v>0</v>
      </c>
      <c r="FJ124" s="78">
        <v>-3750</v>
      </c>
      <c r="FK124" s="59">
        <v>0</v>
      </c>
      <c r="FL124" s="59">
        <v>0</v>
      </c>
      <c r="FM124" s="78">
        <v>0</v>
      </c>
      <c r="FN124" s="59">
        <v>0</v>
      </c>
      <c r="FO124" s="78">
        <v>0</v>
      </c>
      <c r="FP124" s="78">
        <v>0</v>
      </c>
      <c r="FQ124" s="59">
        <v>0</v>
      </c>
      <c r="FR124" s="73">
        <v>-153677.38</v>
      </c>
      <c r="FS124" s="73">
        <v>-41670.28</v>
      </c>
      <c r="FT124" s="73">
        <v>-112007.1</v>
      </c>
      <c r="FU124" s="73">
        <v>0</v>
      </c>
      <c r="FV124" s="73">
        <f t="shared" si="16"/>
        <v>-191489.19000000003</v>
      </c>
      <c r="FW124" s="74">
        <v>-43829.54</v>
      </c>
      <c r="FX124" s="73">
        <v>-147659.65000000002</v>
      </c>
      <c r="FY124" s="73">
        <v>0</v>
      </c>
      <c r="FZ124" s="73">
        <v>0</v>
      </c>
      <c r="GA124" s="73">
        <v>0</v>
      </c>
      <c r="GB124" s="73">
        <v>0</v>
      </c>
      <c r="GC124" s="80">
        <v>1846370</v>
      </c>
      <c r="GD124" s="37">
        <f t="shared" si="12"/>
        <v>-2159.260000000002</v>
      </c>
      <c r="GF124" s="50">
        <f t="shared" si="24"/>
        <v>1846369.9999999972</v>
      </c>
      <c r="GG124" s="80">
        <v>1846370</v>
      </c>
      <c r="GH124" s="37">
        <f t="shared" si="21"/>
        <v>1958377.0999999973</v>
      </c>
      <c r="GI124" s="37">
        <f t="shared" si="17"/>
        <v>0</v>
      </c>
      <c r="GJ124" s="40" t="s">
        <v>418</v>
      </c>
      <c r="GK124" s="1" t="s">
        <v>426</v>
      </c>
      <c r="GL124">
        <v>1205870.0000000009</v>
      </c>
      <c r="GM124" s="37">
        <f t="shared" si="14"/>
        <v>640499.99999999627</v>
      </c>
      <c r="GN124">
        <v>1271870</v>
      </c>
      <c r="GO124" s="37">
        <f t="shared" si="18"/>
        <v>686507.0999999973</v>
      </c>
      <c r="GQ124">
        <v>1205870.0000000002</v>
      </c>
      <c r="GR124" s="37">
        <f t="shared" si="15"/>
        <v>640499.99999999697</v>
      </c>
    </row>
    <row r="125" spans="1:200" ht="15" x14ac:dyDescent="0.25">
      <c r="A125" s="60" t="s">
        <v>419</v>
      </c>
      <c r="B125" s="63" t="s">
        <v>427</v>
      </c>
      <c r="C125" s="73">
        <v>0</v>
      </c>
      <c r="D125" s="73">
        <v>0</v>
      </c>
      <c r="E125" s="73">
        <v>845076.68999999808</v>
      </c>
      <c r="F125" s="73">
        <v>0</v>
      </c>
      <c r="G125" s="73">
        <v>44872.179999999898</v>
      </c>
      <c r="H125" s="73">
        <v>631005.4399999989</v>
      </c>
      <c r="I125" s="73">
        <v>1045.0600000000002</v>
      </c>
      <c r="J125" s="73">
        <v>0</v>
      </c>
      <c r="K125" s="73">
        <v>0</v>
      </c>
      <c r="L125" s="73">
        <v>14605.629999999899</v>
      </c>
      <c r="M125" s="73">
        <v>0</v>
      </c>
      <c r="N125" s="73">
        <v>66460.169999999896</v>
      </c>
      <c r="O125" s="73">
        <v>0</v>
      </c>
      <c r="P125" s="73">
        <v>9915.5599999999904</v>
      </c>
      <c r="Q125" s="73">
        <v>44791.819999999876</v>
      </c>
      <c r="R125" s="73">
        <v>0</v>
      </c>
      <c r="S125" s="73">
        <v>35468.909999999974</v>
      </c>
      <c r="T125" s="73">
        <v>8290.74</v>
      </c>
      <c r="U125" s="73">
        <v>1998.71</v>
      </c>
      <c r="V125" s="73">
        <v>35300.069999999891</v>
      </c>
      <c r="W125" s="73">
        <v>36034.569999999898</v>
      </c>
      <c r="X125" s="73">
        <v>0</v>
      </c>
      <c r="Y125" s="73">
        <v>104332.9899999999</v>
      </c>
      <c r="Z125" s="73">
        <v>2182.4499999999898</v>
      </c>
      <c r="AA125" s="73">
        <v>-4184.8</v>
      </c>
      <c r="AB125" s="73">
        <v>0</v>
      </c>
      <c r="AC125" s="73">
        <v>3035.9999999999891</v>
      </c>
      <c r="AD125" s="73">
        <v>17648.43</v>
      </c>
      <c r="AE125" s="73">
        <v>17182.21</v>
      </c>
      <c r="AF125" s="73">
        <v>15878.799999999899</v>
      </c>
      <c r="AG125" s="73">
        <v>2921.67</v>
      </c>
      <c r="AH125" s="73">
        <v>0</v>
      </c>
      <c r="AI125" s="73">
        <v>6958.0999999999894</v>
      </c>
      <c r="AJ125" s="73">
        <v>0</v>
      </c>
      <c r="AK125" s="73">
        <v>0</v>
      </c>
      <c r="AL125" s="73">
        <v>31.96</v>
      </c>
      <c r="AM125" s="73">
        <v>786.07</v>
      </c>
      <c r="AN125" s="73">
        <v>1381.8400000000001</v>
      </c>
      <c r="AO125" s="73">
        <v>2518.8699999999899</v>
      </c>
      <c r="AP125" s="73">
        <v>0</v>
      </c>
      <c r="AQ125" s="73">
        <v>0</v>
      </c>
      <c r="AR125" s="73">
        <v>0</v>
      </c>
      <c r="AS125" s="73">
        <v>12675.229999999989</v>
      </c>
      <c r="AT125" s="73">
        <v>-59049.441260513471</v>
      </c>
      <c r="AU125" s="73">
        <v>0</v>
      </c>
      <c r="AV125" s="73">
        <v>-350</v>
      </c>
      <c r="AW125" s="73">
        <v>-65</v>
      </c>
      <c r="AX125" s="73">
        <v>0</v>
      </c>
      <c r="AY125" s="74">
        <v>-118392.76873948652</v>
      </c>
      <c r="AZ125" s="73">
        <v>0</v>
      </c>
      <c r="BA125" s="73">
        <v>0</v>
      </c>
      <c r="BB125" s="73">
        <v>-3750</v>
      </c>
      <c r="BC125" s="73">
        <v>0</v>
      </c>
      <c r="BD125" s="73">
        <v>0</v>
      </c>
      <c r="BE125" s="73">
        <v>0</v>
      </c>
      <c r="BF125" s="73">
        <v>-123838.16</v>
      </c>
      <c r="BG125" s="73">
        <v>0</v>
      </c>
      <c r="BH125" s="73">
        <v>0</v>
      </c>
      <c r="BI125" s="73">
        <v>0</v>
      </c>
      <c r="BJ125" s="73">
        <v>0</v>
      </c>
      <c r="BK125" s="59"/>
      <c r="BL125" s="59"/>
      <c r="BM125" s="59"/>
      <c r="BN125" s="59"/>
      <c r="BO125" s="59"/>
      <c r="BP125" s="59"/>
      <c r="BQ125" s="59"/>
      <c r="BR125" s="59"/>
      <c r="BS125" s="59"/>
      <c r="BT125" s="59"/>
      <c r="BU125" s="59"/>
      <c r="BV125" s="59"/>
      <c r="BW125" s="59"/>
      <c r="BX125" s="59"/>
      <c r="BY125" s="59"/>
      <c r="BZ125" s="59"/>
      <c r="CA125" s="59"/>
      <c r="CB125" s="59"/>
      <c r="CC125" s="59"/>
      <c r="CD125" s="59"/>
      <c r="CE125" s="59"/>
      <c r="CF125" s="73">
        <v>0</v>
      </c>
      <c r="CG125" s="59"/>
      <c r="CH125" s="59"/>
      <c r="CI125" s="59"/>
      <c r="CJ125" s="59"/>
      <c r="CK125" s="59"/>
      <c r="CL125" s="59"/>
      <c r="CM125" s="59"/>
      <c r="CN125" s="59"/>
      <c r="CO125" s="59"/>
      <c r="CP125" s="75">
        <f t="shared" si="19"/>
        <v>1652770</v>
      </c>
      <c r="CQ125" s="59"/>
      <c r="CR125" s="59"/>
      <c r="CS125" s="59"/>
      <c r="CT125" s="59"/>
      <c r="CU125" s="59"/>
      <c r="CV125" s="59"/>
      <c r="CW125" s="59"/>
      <c r="CX125" s="59"/>
      <c r="CY125" s="59"/>
      <c r="CZ125" s="59"/>
      <c r="DA125" s="59"/>
      <c r="DB125" s="59"/>
      <c r="DC125" s="59"/>
      <c r="DD125" s="59"/>
      <c r="DE125" s="59"/>
      <c r="DF125" s="59"/>
      <c r="DG125" s="59"/>
      <c r="DH125" s="59"/>
      <c r="DI125" s="59"/>
      <c r="DJ125" s="59"/>
      <c r="DK125" s="78">
        <v>0</v>
      </c>
      <c r="DL125" s="78">
        <v>0</v>
      </c>
      <c r="DM125" s="78">
        <v>786982</v>
      </c>
      <c r="DN125" s="78">
        <v>0</v>
      </c>
      <c r="DO125" s="78">
        <v>16552</v>
      </c>
      <c r="DP125" s="78">
        <v>692630</v>
      </c>
      <c r="DQ125" s="78">
        <v>0</v>
      </c>
      <c r="DR125" s="78">
        <v>0</v>
      </c>
      <c r="DS125" s="78">
        <v>0</v>
      </c>
      <c r="DT125" s="78">
        <v>14084</v>
      </c>
      <c r="DU125" s="78">
        <v>0</v>
      </c>
      <c r="DV125" s="78">
        <v>67986</v>
      </c>
      <c r="DW125" s="59">
        <v>0</v>
      </c>
      <c r="DX125" s="78">
        <v>3763</v>
      </c>
      <c r="DY125" s="78">
        <v>82083</v>
      </c>
      <c r="DZ125" s="78">
        <v>0</v>
      </c>
      <c r="EA125" s="78">
        <v>32680</v>
      </c>
      <c r="EB125" s="78">
        <v>9405</v>
      </c>
      <c r="EC125" s="78">
        <v>3178</v>
      </c>
      <c r="ED125" s="78">
        <v>37015</v>
      </c>
      <c r="EE125" s="78">
        <v>36331</v>
      </c>
      <c r="EF125" s="78">
        <v>0</v>
      </c>
      <c r="EG125" s="78">
        <v>91834</v>
      </c>
      <c r="EH125" s="78">
        <v>1654</v>
      </c>
      <c r="EI125" s="78">
        <v>0</v>
      </c>
      <c r="EJ125" s="78">
        <v>1575</v>
      </c>
      <c r="EK125" s="78">
        <v>4200</v>
      </c>
      <c r="EL125" s="78">
        <v>7350</v>
      </c>
      <c r="EM125" s="78">
        <v>8222</v>
      </c>
      <c r="EN125" s="78">
        <v>29410</v>
      </c>
      <c r="EO125" s="78">
        <v>1995</v>
      </c>
      <c r="EP125" s="105">
        <v>4219.4399999957532</v>
      </c>
      <c r="EQ125" s="78">
        <v>8926</v>
      </c>
      <c r="ER125" s="59">
        <v>0</v>
      </c>
      <c r="ES125" s="78">
        <v>0</v>
      </c>
      <c r="ET125" s="78">
        <v>4620</v>
      </c>
      <c r="EU125" s="78">
        <v>1320</v>
      </c>
      <c r="EV125" s="78">
        <v>1575</v>
      </c>
      <c r="EW125" s="78">
        <v>3754</v>
      </c>
      <c r="EX125" s="79">
        <v>0</v>
      </c>
      <c r="EY125" s="78">
        <v>0</v>
      </c>
      <c r="EZ125" s="78">
        <v>0</v>
      </c>
      <c r="FA125" s="78">
        <v>13588</v>
      </c>
      <c r="FB125" s="78">
        <v>-95913</v>
      </c>
      <c r="FC125" s="59">
        <v>0</v>
      </c>
      <c r="FD125" s="78">
        <v>0</v>
      </c>
      <c r="FE125" s="78">
        <v>0</v>
      </c>
      <c r="FF125" s="78">
        <v>0</v>
      </c>
      <c r="FG125" s="78">
        <v>0</v>
      </c>
      <c r="FH125" s="78">
        <v>0</v>
      </c>
      <c r="FI125" s="59">
        <v>0</v>
      </c>
      <c r="FJ125" s="78">
        <v>0</v>
      </c>
      <c r="FK125" s="59">
        <v>0</v>
      </c>
      <c r="FL125" s="59">
        <v>0</v>
      </c>
      <c r="FM125" s="78">
        <v>0</v>
      </c>
      <c r="FN125" s="59">
        <v>0</v>
      </c>
      <c r="FO125" s="78">
        <v>0</v>
      </c>
      <c r="FP125" s="78">
        <v>0</v>
      </c>
      <c r="FQ125" s="59">
        <v>0</v>
      </c>
      <c r="FR125" s="73">
        <v>-218248.43999999992</v>
      </c>
      <c r="FS125" s="73">
        <v>0</v>
      </c>
      <c r="FT125" s="73">
        <v>-218248.43999999992</v>
      </c>
      <c r="FU125" s="73">
        <v>0</v>
      </c>
      <c r="FV125" s="73">
        <f t="shared" si="16"/>
        <v>-94410.28</v>
      </c>
      <c r="FW125" s="74">
        <v>0</v>
      </c>
      <c r="FX125" s="73">
        <v>-94410.28</v>
      </c>
      <c r="FY125" s="73">
        <v>0</v>
      </c>
      <c r="FZ125" s="73">
        <v>0</v>
      </c>
      <c r="GA125" s="73">
        <v>0</v>
      </c>
      <c r="GB125" s="73">
        <v>0</v>
      </c>
      <c r="GC125" s="80">
        <v>1652770</v>
      </c>
      <c r="GD125" s="37">
        <f t="shared" si="12"/>
        <v>0</v>
      </c>
      <c r="GF125" s="50">
        <f t="shared" si="24"/>
        <v>1652769.9999999958</v>
      </c>
      <c r="GG125" s="80">
        <v>1652770</v>
      </c>
      <c r="GH125" s="37">
        <f t="shared" si="21"/>
        <v>1871018.4399999958</v>
      </c>
      <c r="GI125" s="37">
        <f t="shared" si="17"/>
        <v>0</v>
      </c>
      <c r="GJ125" s="40" t="s">
        <v>419</v>
      </c>
      <c r="GK125" s="1" t="s">
        <v>427</v>
      </c>
      <c r="GL125">
        <v>492869.99999999994</v>
      </c>
      <c r="GM125" s="37">
        <f t="shared" si="14"/>
        <v>1159899.9999999958</v>
      </c>
      <c r="GN125">
        <v>591217</v>
      </c>
      <c r="GO125" s="37">
        <f t="shared" si="18"/>
        <v>1279801.4399999958</v>
      </c>
      <c r="GQ125">
        <v>492870.00000000023</v>
      </c>
      <c r="GR125" s="37">
        <f t="shared" si="15"/>
        <v>1159899.9999999956</v>
      </c>
    </row>
    <row r="126" spans="1:200" ht="15" x14ac:dyDescent="0.25">
      <c r="A126" s="60" t="s">
        <v>420</v>
      </c>
      <c r="B126" s="63" t="s">
        <v>428</v>
      </c>
      <c r="C126" s="73">
        <v>0</v>
      </c>
      <c r="D126" s="73">
        <v>0</v>
      </c>
      <c r="E126" s="73">
        <v>1575427.9799999981</v>
      </c>
      <c r="F126" s="73">
        <v>0</v>
      </c>
      <c r="G126" s="73">
        <v>133712.37999999977</v>
      </c>
      <c r="H126" s="73">
        <v>1182015.7499999998</v>
      </c>
      <c r="I126" s="73">
        <v>0</v>
      </c>
      <c r="J126" s="73">
        <v>0</v>
      </c>
      <c r="K126" s="73">
        <v>0</v>
      </c>
      <c r="L126" s="73">
        <v>25139.229999999992</v>
      </c>
      <c r="M126" s="73">
        <v>0</v>
      </c>
      <c r="N126" s="73">
        <v>110079.17</v>
      </c>
      <c r="O126" s="73">
        <v>0</v>
      </c>
      <c r="P126" s="73">
        <v>29219.33</v>
      </c>
      <c r="Q126" s="73">
        <v>324740.61</v>
      </c>
      <c r="R126" s="73">
        <v>0</v>
      </c>
      <c r="S126" s="73">
        <v>33711.589999999887</v>
      </c>
      <c r="T126" s="73">
        <v>6721.0899999999901</v>
      </c>
      <c r="U126" s="73">
        <v>3062.7399999999898</v>
      </c>
      <c r="V126" s="73">
        <v>86201.049999999901</v>
      </c>
      <c r="W126" s="73">
        <v>68508.289999999906</v>
      </c>
      <c r="X126" s="73">
        <v>0</v>
      </c>
      <c r="Y126" s="73">
        <v>376718.46</v>
      </c>
      <c r="Z126" s="73">
        <v>8482.2800000000007</v>
      </c>
      <c r="AA126" s="73">
        <v>-4184.8</v>
      </c>
      <c r="AB126" s="73">
        <v>412.25999999999902</v>
      </c>
      <c r="AC126" s="73">
        <v>1967.67</v>
      </c>
      <c r="AD126" s="73">
        <v>21659.88</v>
      </c>
      <c r="AE126" s="73">
        <v>39761.07</v>
      </c>
      <c r="AF126" s="73">
        <v>0</v>
      </c>
      <c r="AG126" s="73">
        <v>3966.4</v>
      </c>
      <c r="AH126" s="73">
        <v>0</v>
      </c>
      <c r="AI126" s="73">
        <v>10316.319999999982</v>
      </c>
      <c r="AJ126" s="73">
        <v>0</v>
      </c>
      <c r="AK126" s="73">
        <v>0</v>
      </c>
      <c r="AL126" s="73">
        <v>580.94000000000005</v>
      </c>
      <c r="AM126" s="73">
        <v>1002.4299999999899</v>
      </c>
      <c r="AN126" s="73">
        <v>8343.27</v>
      </c>
      <c r="AO126" s="73">
        <v>18115.440000000002</v>
      </c>
      <c r="AP126" s="73">
        <v>0</v>
      </c>
      <c r="AQ126" s="73">
        <v>0</v>
      </c>
      <c r="AR126" s="73">
        <v>0</v>
      </c>
      <c r="AS126" s="73">
        <v>17915.629999999899</v>
      </c>
      <c r="AT126" s="73">
        <v>-287646.99594382383</v>
      </c>
      <c r="AU126" s="73">
        <v>0</v>
      </c>
      <c r="AV126" s="73">
        <v>0</v>
      </c>
      <c r="AW126" s="73">
        <v>0</v>
      </c>
      <c r="AX126" s="73">
        <v>-700</v>
      </c>
      <c r="AY126" s="74">
        <v>-194455.09405617419</v>
      </c>
      <c r="AZ126" s="73">
        <v>0</v>
      </c>
      <c r="BA126" s="73">
        <v>0</v>
      </c>
      <c r="BB126" s="73">
        <v>0</v>
      </c>
      <c r="BC126" s="73">
        <v>0</v>
      </c>
      <c r="BD126" s="73">
        <v>0</v>
      </c>
      <c r="BE126" s="73">
        <v>0</v>
      </c>
      <c r="BF126" s="73">
        <v>-159744.37</v>
      </c>
      <c r="BG126" s="73">
        <v>0</v>
      </c>
      <c r="BH126" s="73">
        <v>0</v>
      </c>
      <c r="BI126" s="73">
        <v>0</v>
      </c>
      <c r="BJ126" s="73">
        <v>0</v>
      </c>
      <c r="BK126" s="59"/>
      <c r="BL126" s="59"/>
      <c r="BM126" s="59"/>
      <c r="BN126" s="59"/>
      <c r="BO126" s="59"/>
      <c r="BP126" s="59"/>
      <c r="BQ126" s="59"/>
      <c r="BR126" s="59"/>
      <c r="BS126" s="59"/>
      <c r="BT126" s="59"/>
      <c r="BU126" s="59"/>
      <c r="BV126" s="59"/>
      <c r="BW126" s="59"/>
      <c r="BX126" s="59"/>
      <c r="BY126" s="59"/>
      <c r="BZ126" s="59"/>
      <c r="CA126" s="59"/>
      <c r="CB126" s="59"/>
      <c r="CC126" s="59"/>
      <c r="CD126" s="59"/>
      <c r="CE126" s="59"/>
      <c r="CF126" s="73">
        <v>0</v>
      </c>
      <c r="CG126" s="59"/>
      <c r="CH126" s="59"/>
      <c r="CI126" s="59"/>
      <c r="CJ126" s="59"/>
      <c r="CK126" s="59"/>
      <c r="CL126" s="59"/>
      <c r="CM126" s="59"/>
      <c r="CN126" s="59"/>
      <c r="CO126" s="59"/>
      <c r="CP126" s="75">
        <f t="shared" si="19"/>
        <v>3441050</v>
      </c>
      <c r="CQ126" s="59"/>
      <c r="CR126" s="59"/>
      <c r="CS126" s="59"/>
      <c r="CT126" s="59"/>
      <c r="CU126" s="59"/>
      <c r="CV126" s="59"/>
      <c r="CW126" s="59"/>
      <c r="CX126" s="59"/>
      <c r="CY126" s="59"/>
      <c r="CZ126" s="59"/>
      <c r="DA126" s="59"/>
      <c r="DB126" s="59"/>
      <c r="DC126" s="59"/>
      <c r="DD126" s="59"/>
      <c r="DE126" s="59"/>
      <c r="DF126" s="59"/>
      <c r="DG126" s="59"/>
      <c r="DH126" s="59"/>
      <c r="DI126" s="59"/>
      <c r="DJ126" s="59"/>
      <c r="DK126" s="78">
        <v>0</v>
      </c>
      <c r="DL126" s="78">
        <v>0</v>
      </c>
      <c r="DM126" s="78">
        <v>1580027</v>
      </c>
      <c r="DN126" s="78">
        <v>0</v>
      </c>
      <c r="DO126" s="78">
        <v>51934</v>
      </c>
      <c r="DP126" s="78">
        <v>1377724</v>
      </c>
      <c r="DQ126" s="78">
        <v>0</v>
      </c>
      <c r="DR126" s="78">
        <v>0</v>
      </c>
      <c r="DS126" s="78">
        <v>0</v>
      </c>
      <c r="DT126" s="78">
        <v>24668</v>
      </c>
      <c r="DU126" s="78">
        <v>0</v>
      </c>
      <c r="DV126" s="78">
        <v>109476</v>
      </c>
      <c r="DW126" s="59">
        <v>0</v>
      </c>
      <c r="DX126" s="78">
        <v>26027</v>
      </c>
      <c r="DY126" s="78">
        <v>159544</v>
      </c>
      <c r="DZ126" s="78">
        <v>0</v>
      </c>
      <c r="EA126" s="78">
        <v>31788</v>
      </c>
      <c r="EB126" s="78">
        <v>6498</v>
      </c>
      <c r="EC126" s="78">
        <v>3353</v>
      </c>
      <c r="ED126" s="78">
        <v>90869</v>
      </c>
      <c r="EE126" s="78">
        <v>64321</v>
      </c>
      <c r="EF126" s="78">
        <v>0</v>
      </c>
      <c r="EG126" s="78">
        <v>265744</v>
      </c>
      <c r="EH126" s="78">
        <v>6199</v>
      </c>
      <c r="EI126" s="78">
        <v>0</v>
      </c>
      <c r="EJ126" s="78">
        <v>1000</v>
      </c>
      <c r="EK126" s="78">
        <v>2500</v>
      </c>
      <c r="EL126" s="78">
        <v>30000</v>
      </c>
      <c r="EM126" s="78">
        <v>30110</v>
      </c>
      <c r="EN126" s="78">
        <v>0</v>
      </c>
      <c r="EO126" s="78">
        <v>3150</v>
      </c>
      <c r="EP126" s="105">
        <v>107737.32999998191</v>
      </c>
      <c r="EQ126" s="78">
        <v>11360</v>
      </c>
      <c r="ER126" s="59">
        <v>0</v>
      </c>
      <c r="ES126" s="78">
        <v>0</v>
      </c>
      <c r="ET126" s="78">
        <v>1000</v>
      </c>
      <c r="EU126" s="78">
        <v>1650</v>
      </c>
      <c r="EV126" s="78">
        <v>6245</v>
      </c>
      <c r="EW126" s="78">
        <v>12978</v>
      </c>
      <c r="EX126" s="79">
        <v>0</v>
      </c>
      <c r="EY126" s="78">
        <v>0</v>
      </c>
      <c r="EZ126" s="78">
        <v>0</v>
      </c>
      <c r="FA126" s="78">
        <v>18522</v>
      </c>
      <c r="FB126" s="78">
        <v>-225612</v>
      </c>
      <c r="FC126" s="59">
        <v>0</v>
      </c>
      <c r="FD126" s="78">
        <v>0</v>
      </c>
      <c r="FE126" s="78">
        <v>0</v>
      </c>
      <c r="FF126" s="78">
        <v>-23610</v>
      </c>
      <c r="FG126" s="78">
        <v>0</v>
      </c>
      <c r="FH126" s="78">
        <v>0</v>
      </c>
      <c r="FI126" s="59">
        <v>0</v>
      </c>
      <c r="FJ126" s="78">
        <v>0</v>
      </c>
      <c r="FK126" s="59">
        <v>0</v>
      </c>
      <c r="FL126" s="59">
        <v>0</v>
      </c>
      <c r="FM126" s="78">
        <v>0</v>
      </c>
      <c r="FN126" s="59">
        <v>0</v>
      </c>
      <c r="FO126" s="78">
        <v>0</v>
      </c>
      <c r="FP126" s="78">
        <v>0</v>
      </c>
      <c r="FQ126" s="59">
        <v>0</v>
      </c>
      <c r="FR126" s="73">
        <v>-334152.32999998401</v>
      </c>
      <c r="FS126" s="73">
        <v>0</v>
      </c>
      <c r="FT126" s="73">
        <v>-334152.32999998401</v>
      </c>
      <c r="FU126" s="73">
        <v>0</v>
      </c>
      <c r="FV126" s="73">
        <f t="shared" si="16"/>
        <v>-174407.96000000002</v>
      </c>
      <c r="FW126" s="74">
        <v>0</v>
      </c>
      <c r="FX126" s="73">
        <v>-174407.96000000002</v>
      </c>
      <c r="FY126" s="73">
        <v>0</v>
      </c>
      <c r="FZ126" s="73">
        <v>0</v>
      </c>
      <c r="GA126" s="73">
        <v>0</v>
      </c>
      <c r="GB126" s="73">
        <v>0</v>
      </c>
      <c r="GC126" s="80">
        <v>3441050</v>
      </c>
      <c r="GD126" s="37">
        <f t="shared" si="12"/>
        <v>0</v>
      </c>
      <c r="GF126" s="50">
        <f t="shared" si="24"/>
        <v>3441049.9999999977</v>
      </c>
      <c r="GG126" s="80">
        <v>3441050</v>
      </c>
      <c r="GH126" s="37">
        <f t="shared" si="21"/>
        <v>3775202.3299999819</v>
      </c>
      <c r="GI126" s="37">
        <f t="shared" si="17"/>
        <v>0</v>
      </c>
      <c r="GJ126" s="40" t="s">
        <v>420</v>
      </c>
      <c r="GK126" s="1" t="s">
        <v>428</v>
      </c>
      <c r="GL126">
        <v>2405880.0000000014</v>
      </c>
      <c r="GM126" s="37">
        <f t="shared" si="14"/>
        <v>1035169.9999999963</v>
      </c>
      <c r="GN126">
        <v>2568027</v>
      </c>
      <c r="GO126" s="37">
        <f t="shared" si="18"/>
        <v>1207175.3299999819</v>
      </c>
      <c r="GQ126">
        <v>2405880.0000000009</v>
      </c>
      <c r="GR126" s="37">
        <f t="shared" si="15"/>
        <v>1035169.9999999967</v>
      </c>
    </row>
    <row r="127" spans="1:200" ht="15" x14ac:dyDescent="0.25">
      <c r="A127" s="60" t="s">
        <v>733</v>
      </c>
      <c r="B127" s="109" t="s">
        <v>749</v>
      </c>
      <c r="C127" s="73">
        <v>340379.81999999878</v>
      </c>
      <c r="D127" s="73">
        <v>0</v>
      </c>
      <c r="E127" s="73">
        <v>0</v>
      </c>
      <c r="F127" s="73">
        <v>0</v>
      </c>
      <c r="G127" s="73">
        <v>0</v>
      </c>
      <c r="H127" s="73">
        <v>0</v>
      </c>
      <c r="I127" s="73">
        <v>29195.249999999985</v>
      </c>
      <c r="J127" s="73">
        <v>0</v>
      </c>
      <c r="K127" s="73">
        <v>0</v>
      </c>
      <c r="L127" s="73">
        <v>1464.19</v>
      </c>
      <c r="M127" s="73">
        <v>0</v>
      </c>
      <c r="N127" s="73">
        <v>16025.409999999902</v>
      </c>
      <c r="O127" s="73">
        <v>0</v>
      </c>
      <c r="P127" s="73">
        <v>12157.19999999999</v>
      </c>
      <c r="Q127" s="73">
        <v>31057.230000000003</v>
      </c>
      <c r="R127" s="73">
        <v>0</v>
      </c>
      <c r="S127" s="73">
        <v>19641.349999999988</v>
      </c>
      <c r="T127" s="73">
        <v>4296.53999999999</v>
      </c>
      <c r="U127" s="73">
        <v>792.14999999999895</v>
      </c>
      <c r="V127" s="73">
        <v>16555.86</v>
      </c>
      <c r="W127" s="73">
        <v>29418.18</v>
      </c>
      <c r="X127" s="73">
        <v>53500</v>
      </c>
      <c r="Y127" s="73">
        <v>359.44</v>
      </c>
      <c r="Z127" s="73">
        <v>0</v>
      </c>
      <c r="AA127" s="73">
        <v>0</v>
      </c>
      <c r="AB127" s="73">
        <v>0</v>
      </c>
      <c r="AC127" s="73">
        <v>0</v>
      </c>
      <c r="AD127" s="73">
        <v>16695.330000000002</v>
      </c>
      <c r="AE127" s="73">
        <v>0</v>
      </c>
      <c r="AF127" s="73">
        <v>0</v>
      </c>
      <c r="AG127" s="73">
        <v>422.8</v>
      </c>
      <c r="AH127" s="73">
        <v>0</v>
      </c>
      <c r="AI127" s="73">
        <v>0</v>
      </c>
      <c r="AJ127" s="73">
        <v>0</v>
      </c>
      <c r="AK127" s="73">
        <v>0</v>
      </c>
      <c r="AL127" s="73">
        <v>600</v>
      </c>
      <c r="AM127" s="73">
        <v>0</v>
      </c>
      <c r="AN127" s="73">
        <v>10116.399999999991</v>
      </c>
      <c r="AO127" s="73">
        <v>1965.71</v>
      </c>
      <c r="AP127" s="73">
        <v>0</v>
      </c>
      <c r="AQ127" s="73">
        <v>193</v>
      </c>
      <c r="AR127" s="73">
        <v>0</v>
      </c>
      <c r="AS127" s="73">
        <v>11089.81</v>
      </c>
      <c r="AT127" s="73">
        <f>-284983.204425137+27390.11</f>
        <v>-257593.09442513704</v>
      </c>
      <c r="AU127" s="73">
        <v>0</v>
      </c>
      <c r="AV127" s="73">
        <v>0</v>
      </c>
      <c r="AW127" s="73">
        <v>0</v>
      </c>
      <c r="AX127" s="73">
        <v>-2875</v>
      </c>
      <c r="AY127" s="74">
        <v>-55131.775574862761</v>
      </c>
      <c r="AZ127" s="73">
        <v>0</v>
      </c>
      <c r="BA127" s="73">
        <v>0</v>
      </c>
      <c r="BB127" s="73">
        <v>-1250</v>
      </c>
      <c r="BC127" s="73">
        <v>0</v>
      </c>
      <c r="BD127" s="73">
        <v>0</v>
      </c>
      <c r="BE127" s="73">
        <v>0</v>
      </c>
      <c r="BF127" s="73">
        <f>71054.3099999999-27390.11</f>
        <v>43664.199999999895</v>
      </c>
      <c r="BG127" s="73">
        <v>0</v>
      </c>
      <c r="BH127" s="73">
        <v>0</v>
      </c>
      <c r="BI127" s="73">
        <v>0</v>
      </c>
      <c r="BJ127" s="73">
        <v>0</v>
      </c>
      <c r="BK127" s="59"/>
      <c r="BL127" s="59"/>
      <c r="BM127" s="59"/>
      <c r="BN127" s="59"/>
      <c r="BO127" s="59"/>
      <c r="BP127" s="59"/>
      <c r="BQ127" s="59"/>
      <c r="BR127" s="59"/>
      <c r="BS127" s="59"/>
      <c r="BT127" s="59"/>
      <c r="BU127" s="59"/>
      <c r="BV127" s="59"/>
      <c r="BW127" s="59"/>
      <c r="BX127" s="59"/>
      <c r="BY127" s="59"/>
      <c r="BZ127" s="59"/>
      <c r="CA127" s="59"/>
      <c r="CB127" s="59"/>
      <c r="CC127" s="59"/>
      <c r="CD127" s="59"/>
      <c r="CE127" s="59"/>
      <c r="CF127" s="73">
        <v>53500</v>
      </c>
      <c r="CG127" s="59"/>
      <c r="CH127" s="59"/>
      <c r="CI127" s="59"/>
      <c r="CJ127" s="59"/>
      <c r="CK127" s="59"/>
      <c r="CL127" s="59"/>
      <c r="CM127" s="59"/>
      <c r="CN127" s="59"/>
      <c r="CO127" s="59"/>
      <c r="CP127" s="75">
        <f t="shared" si="19"/>
        <v>269240</v>
      </c>
      <c r="CQ127" s="59"/>
      <c r="CR127" s="59"/>
      <c r="CS127" s="59"/>
      <c r="CT127" s="59"/>
      <c r="CU127" s="59"/>
      <c r="CV127" s="59"/>
      <c r="CW127" s="59"/>
      <c r="CX127" s="59"/>
      <c r="CY127" s="59"/>
      <c r="CZ127" s="59"/>
      <c r="DA127" s="59"/>
      <c r="DB127" s="59"/>
      <c r="DC127" s="59"/>
      <c r="DD127" s="59"/>
      <c r="DE127" s="59"/>
      <c r="DF127" s="59"/>
      <c r="DG127" s="59"/>
      <c r="DH127" s="59"/>
      <c r="DI127" s="59"/>
      <c r="DJ127" s="59"/>
      <c r="DK127" s="78">
        <v>346755</v>
      </c>
      <c r="DL127" s="78">
        <v>0</v>
      </c>
      <c r="DM127" s="78">
        <v>0</v>
      </c>
      <c r="DN127" s="78">
        <v>0</v>
      </c>
      <c r="DO127" s="78">
        <v>14296</v>
      </c>
      <c r="DP127" s="78">
        <v>0</v>
      </c>
      <c r="DQ127" s="78">
        <v>24346</v>
      </c>
      <c r="DR127" s="78">
        <v>0</v>
      </c>
      <c r="DS127" s="78">
        <v>0</v>
      </c>
      <c r="DT127" s="78">
        <v>4483</v>
      </c>
      <c r="DU127" s="78">
        <v>0</v>
      </c>
      <c r="DV127" s="78">
        <v>17263</v>
      </c>
      <c r="DW127" s="59">
        <v>0</v>
      </c>
      <c r="DX127" s="78">
        <v>3000</v>
      </c>
      <c r="DY127" s="78">
        <v>11661</v>
      </c>
      <c r="DZ127" s="78">
        <v>0</v>
      </c>
      <c r="EA127" s="78">
        <v>18323</v>
      </c>
      <c r="EB127" s="78">
        <v>3919</v>
      </c>
      <c r="EC127" s="78">
        <v>1320</v>
      </c>
      <c r="ED127" s="78">
        <v>30481</v>
      </c>
      <c r="EE127" s="78">
        <v>44305</v>
      </c>
      <c r="EF127" s="78">
        <v>53500</v>
      </c>
      <c r="EG127" s="78">
        <v>4409</v>
      </c>
      <c r="EH127" s="78">
        <v>2500</v>
      </c>
      <c r="EI127" s="78">
        <v>0</v>
      </c>
      <c r="EJ127" s="78">
        <v>0</v>
      </c>
      <c r="EK127" s="78">
        <v>0</v>
      </c>
      <c r="EL127" s="78">
        <v>20000</v>
      </c>
      <c r="EM127" s="78">
        <v>110</v>
      </c>
      <c r="EN127" s="78">
        <v>0</v>
      </c>
      <c r="EO127" s="78">
        <v>1458</v>
      </c>
      <c r="EP127" s="105">
        <v>397.99999999871943</v>
      </c>
      <c r="EQ127" s="78">
        <v>1501</v>
      </c>
      <c r="ER127" s="59">
        <v>0</v>
      </c>
      <c r="ES127" s="78">
        <v>0</v>
      </c>
      <c r="ET127" s="78">
        <v>1200</v>
      </c>
      <c r="EU127" s="78">
        <v>1650</v>
      </c>
      <c r="EV127" s="78">
        <v>3450</v>
      </c>
      <c r="EW127" s="78">
        <v>5708</v>
      </c>
      <c r="EX127" s="79">
        <v>0</v>
      </c>
      <c r="EY127" s="78">
        <v>1000</v>
      </c>
      <c r="EZ127" s="78">
        <v>0</v>
      </c>
      <c r="FA127" s="78">
        <v>13502</v>
      </c>
      <c r="FB127" s="78">
        <v>-99198</v>
      </c>
      <c r="FC127" s="59">
        <v>0</v>
      </c>
      <c r="FD127" s="78">
        <v>0</v>
      </c>
      <c r="FE127" s="78">
        <v>0</v>
      </c>
      <c r="FF127" s="78">
        <v>-200000</v>
      </c>
      <c r="FG127" s="78">
        <v>0</v>
      </c>
      <c r="FH127" s="78">
        <v>0</v>
      </c>
      <c r="FI127" s="59">
        <v>0</v>
      </c>
      <c r="FJ127" s="78">
        <v>0</v>
      </c>
      <c r="FK127" s="59">
        <v>0</v>
      </c>
      <c r="FL127" s="59">
        <v>0</v>
      </c>
      <c r="FM127" s="78">
        <v>0</v>
      </c>
      <c r="FN127" s="59">
        <v>0</v>
      </c>
      <c r="FO127" s="78">
        <v>0</v>
      </c>
      <c r="FP127" s="78">
        <v>-8600</v>
      </c>
      <c r="FQ127" s="59">
        <v>0</v>
      </c>
      <c r="FR127" s="73">
        <v>0</v>
      </c>
      <c r="FS127" s="73">
        <v>0</v>
      </c>
      <c r="FT127" s="73">
        <v>0</v>
      </c>
      <c r="FU127" s="73">
        <v>0</v>
      </c>
      <c r="FV127" s="73">
        <f t="shared" si="16"/>
        <v>-43664.2</v>
      </c>
      <c r="FW127" s="74">
        <v>0</v>
      </c>
      <c r="FX127" s="73">
        <v>-43664.2</v>
      </c>
      <c r="FY127" s="73">
        <v>0</v>
      </c>
      <c r="FZ127" s="73">
        <v>0</v>
      </c>
      <c r="GA127" s="73">
        <v>0</v>
      </c>
      <c r="GB127" s="73">
        <v>0</v>
      </c>
      <c r="GC127" s="80">
        <v>322740</v>
      </c>
      <c r="GD127" s="37">
        <f t="shared" si="12"/>
        <v>0</v>
      </c>
      <c r="GF127" s="50">
        <f t="shared" si="24"/>
        <v>322739.99999999872</v>
      </c>
      <c r="GG127" s="80">
        <v>322740</v>
      </c>
      <c r="GH127" s="37">
        <f t="shared" ref="GH127" si="25">SUM(DK127:FQ127)</f>
        <v>322739.99999999872</v>
      </c>
      <c r="GI127" s="37">
        <f t="shared" ref="GI127" si="26">+GC127-GG127</f>
        <v>0</v>
      </c>
      <c r="GJ127" s="40"/>
      <c r="GK127" s="1"/>
      <c r="GM127" s="37"/>
      <c r="GO127" s="37"/>
      <c r="GR127" s="37"/>
    </row>
    <row r="128" spans="1:200" ht="15" x14ac:dyDescent="0.25">
      <c r="A128" s="61" t="s">
        <v>421</v>
      </c>
      <c r="B128" s="63" t="s">
        <v>422</v>
      </c>
      <c r="C128" s="73">
        <v>310750.3299999999</v>
      </c>
      <c r="D128" s="73">
        <v>0</v>
      </c>
      <c r="E128" s="73">
        <v>442013.05999999994</v>
      </c>
      <c r="F128" s="73">
        <v>0</v>
      </c>
      <c r="G128" s="73">
        <v>109328.44</v>
      </c>
      <c r="H128" s="73">
        <v>320419.87999999878</v>
      </c>
      <c r="I128" s="73">
        <v>485924.8299999999</v>
      </c>
      <c r="J128" s="73">
        <v>0</v>
      </c>
      <c r="K128" s="73">
        <v>0</v>
      </c>
      <c r="L128" s="73">
        <v>0</v>
      </c>
      <c r="M128" s="73">
        <v>0</v>
      </c>
      <c r="N128" s="73">
        <v>87006.509999999878</v>
      </c>
      <c r="O128" s="73">
        <v>0</v>
      </c>
      <c r="P128" s="73">
        <v>63798.64</v>
      </c>
      <c r="Q128" s="73">
        <v>389675.16999999987</v>
      </c>
      <c r="R128" s="73">
        <v>0</v>
      </c>
      <c r="S128" s="73">
        <v>49435.95</v>
      </c>
      <c r="T128" s="73">
        <v>0</v>
      </c>
      <c r="U128" s="73">
        <v>37455.11</v>
      </c>
      <c r="V128" s="73">
        <v>53710.93</v>
      </c>
      <c r="W128" s="73">
        <v>59081.599999999904</v>
      </c>
      <c r="X128" s="73">
        <v>44940</v>
      </c>
      <c r="Y128" s="73">
        <v>22266.7</v>
      </c>
      <c r="Z128" s="73">
        <v>6731.14</v>
      </c>
      <c r="AA128" s="73">
        <v>40.689999999999898</v>
      </c>
      <c r="AB128" s="73">
        <v>5047.01</v>
      </c>
      <c r="AC128" s="73">
        <v>0</v>
      </c>
      <c r="AD128" s="73">
        <v>43536.099999999897</v>
      </c>
      <c r="AE128" s="73">
        <v>33269.54</v>
      </c>
      <c r="AF128" s="73">
        <v>0</v>
      </c>
      <c r="AG128" s="73">
        <v>14335.39</v>
      </c>
      <c r="AH128" s="73">
        <v>0</v>
      </c>
      <c r="AI128" s="73">
        <v>4332.68</v>
      </c>
      <c r="AJ128" s="73">
        <v>0</v>
      </c>
      <c r="AK128" s="73">
        <v>0</v>
      </c>
      <c r="AL128" s="73">
        <v>2910</v>
      </c>
      <c r="AM128" s="73">
        <v>400</v>
      </c>
      <c r="AN128" s="73">
        <v>38324.679999999986</v>
      </c>
      <c r="AO128" s="73">
        <v>5945.38</v>
      </c>
      <c r="AP128" s="73">
        <v>0</v>
      </c>
      <c r="AQ128" s="73">
        <v>19838.929999999902</v>
      </c>
      <c r="AR128" s="73">
        <v>0</v>
      </c>
      <c r="AS128" s="73">
        <v>9780.4999999999891</v>
      </c>
      <c r="AT128" s="73">
        <v>-880869.97061947</v>
      </c>
      <c r="AU128" s="73">
        <v>0</v>
      </c>
      <c r="AV128" s="73">
        <v>0</v>
      </c>
      <c r="AW128" s="73">
        <v>0</v>
      </c>
      <c r="AX128" s="73">
        <v>-442187.73999999888</v>
      </c>
      <c r="AY128" s="74">
        <v>-94165.189380527954</v>
      </c>
      <c r="AZ128" s="73">
        <v>0</v>
      </c>
      <c r="BA128" s="73">
        <v>0</v>
      </c>
      <c r="BB128" s="73">
        <v>-3300</v>
      </c>
      <c r="BC128" s="73">
        <v>0</v>
      </c>
      <c r="BD128" s="73">
        <v>0</v>
      </c>
      <c r="BE128" s="73">
        <v>0</v>
      </c>
      <c r="BF128" s="73">
        <v>141693.709999999</v>
      </c>
      <c r="BG128" s="73">
        <v>0</v>
      </c>
      <c r="BH128" s="73">
        <v>0</v>
      </c>
      <c r="BI128" s="73">
        <v>0</v>
      </c>
      <c r="BJ128" s="73">
        <v>0</v>
      </c>
      <c r="BK128" s="59"/>
      <c r="BL128" s="59"/>
      <c r="BM128" s="59"/>
      <c r="BN128" s="59"/>
      <c r="BO128" s="59"/>
      <c r="BP128" s="59"/>
      <c r="BQ128" s="59"/>
      <c r="BR128" s="59"/>
      <c r="BS128" s="59"/>
      <c r="BT128" s="59"/>
      <c r="BU128" s="59"/>
      <c r="BV128" s="61"/>
      <c r="BW128" s="61"/>
      <c r="BX128" s="59"/>
      <c r="BY128" s="59"/>
      <c r="BZ128" s="59"/>
      <c r="CA128" s="59"/>
      <c r="CB128" s="59"/>
      <c r="CC128" s="59"/>
      <c r="CD128" s="59"/>
      <c r="CE128" s="59"/>
      <c r="CF128" s="73">
        <v>44940</v>
      </c>
      <c r="CG128" s="59"/>
      <c r="CH128" s="59"/>
      <c r="CI128" s="59"/>
      <c r="CJ128" s="59"/>
      <c r="CK128" s="59"/>
      <c r="CL128" s="59"/>
      <c r="CM128" s="59"/>
      <c r="CN128" s="59"/>
      <c r="CO128" s="59"/>
      <c r="CP128" s="75">
        <f t="shared" si="19"/>
        <v>1336530</v>
      </c>
      <c r="CQ128" s="59"/>
      <c r="CR128" s="59"/>
      <c r="CS128" s="59"/>
      <c r="CT128" s="59"/>
      <c r="CU128" s="59"/>
      <c r="CV128" s="59"/>
      <c r="CW128" s="59"/>
      <c r="CX128" s="59"/>
      <c r="CY128" s="59"/>
      <c r="CZ128" s="59"/>
      <c r="DA128" s="59"/>
      <c r="DB128" s="59"/>
      <c r="DC128" s="59"/>
      <c r="DD128" s="59"/>
      <c r="DE128" s="59"/>
      <c r="DF128" s="59"/>
      <c r="DG128" s="59"/>
      <c r="DH128" s="59"/>
      <c r="DI128" s="59"/>
      <c r="DJ128" s="59"/>
      <c r="DK128" s="78">
        <v>306132</v>
      </c>
      <c r="DL128" s="78">
        <v>0</v>
      </c>
      <c r="DM128" s="78">
        <v>396028</v>
      </c>
      <c r="DN128" s="78">
        <v>0</v>
      </c>
      <c r="DO128" s="78">
        <v>54319</v>
      </c>
      <c r="DP128" s="78">
        <v>380138</v>
      </c>
      <c r="DQ128" s="78">
        <v>576866</v>
      </c>
      <c r="DR128" s="78">
        <v>0</v>
      </c>
      <c r="DS128" s="78">
        <v>0</v>
      </c>
      <c r="DT128" s="78">
        <v>0</v>
      </c>
      <c r="DU128" s="78">
        <v>0</v>
      </c>
      <c r="DV128" s="78">
        <v>102782</v>
      </c>
      <c r="DW128" s="59">
        <v>0</v>
      </c>
      <c r="DX128" s="78">
        <v>10000</v>
      </c>
      <c r="DY128" s="78">
        <v>336915</v>
      </c>
      <c r="DZ128" s="78">
        <v>6443</v>
      </c>
      <c r="EA128" s="78">
        <v>47965</v>
      </c>
      <c r="EB128" s="78">
        <v>0</v>
      </c>
      <c r="EC128" s="78">
        <v>2000</v>
      </c>
      <c r="ED128" s="78">
        <v>55349</v>
      </c>
      <c r="EE128" s="78">
        <v>87008</v>
      </c>
      <c r="EF128" s="78">
        <v>44940</v>
      </c>
      <c r="EG128" s="78">
        <v>36639</v>
      </c>
      <c r="EH128" s="78">
        <v>9000</v>
      </c>
      <c r="EI128" s="78">
        <v>0</v>
      </c>
      <c r="EJ128" s="78">
        <v>0</v>
      </c>
      <c r="EK128" s="78">
        <v>0</v>
      </c>
      <c r="EL128" s="78">
        <v>40000</v>
      </c>
      <c r="EM128" s="78">
        <v>54092</v>
      </c>
      <c r="EN128" s="78">
        <v>0</v>
      </c>
      <c r="EO128" s="78">
        <v>32000</v>
      </c>
      <c r="EP128" s="105">
        <v>-24417.687009999529</v>
      </c>
      <c r="EQ128" s="78">
        <v>2500</v>
      </c>
      <c r="ER128" s="59">
        <v>0</v>
      </c>
      <c r="ES128" s="78">
        <v>0</v>
      </c>
      <c r="ET128" s="78">
        <v>0</v>
      </c>
      <c r="EU128" s="78">
        <v>1400</v>
      </c>
      <c r="EV128" s="78">
        <v>54210</v>
      </c>
      <c r="EW128" s="78">
        <v>3000</v>
      </c>
      <c r="EX128" s="79">
        <v>0</v>
      </c>
      <c r="EY128" s="78">
        <v>0</v>
      </c>
      <c r="EZ128" s="78">
        <v>0</v>
      </c>
      <c r="FA128" s="78">
        <v>9780</v>
      </c>
      <c r="FB128" s="78">
        <v>-468316</v>
      </c>
      <c r="FC128" s="59">
        <v>0</v>
      </c>
      <c r="FD128" s="78">
        <v>0</v>
      </c>
      <c r="FE128" s="78">
        <v>-5000</v>
      </c>
      <c r="FF128" s="78">
        <v>-425000</v>
      </c>
      <c r="FG128" s="78">
        <v>0</v>
      </c>
      <c r="FH128" s="78">
        <v>0</v>
      </c>
      <c r="FI128" s="59">
        <v>0</v>
      </c>
      <c r="FJ128" s="78">
        <v>0</v>
      </c>
      <c r="FK128" s="59">
        <v>0</v>
      </c>
      <c r="FL128" s="59">
        <v>0</v>
      </c>
      <c r="FM128" s="78">
        <v>0</v>
      </c>
      <c r="FN128" s="59">
        <v>0</v>
      </c>
      <c r="FO128" s="78">
        <v>0</v>
      </c>
      <c r="FP128" s="78">
        <v>0</v>
      </c>
      <c r="FQ128" s="59">
        <v>0</v>
      </c>
      <c r="FR128" s="73">
        <v>-345302.3129899996</v>
      </c>
      <c r="FS128" s="73">
        <v>0</v>
      </c>
      <c r="FT128" s="73">
        <v>-345302.3129899996</v>
      </c>
      <c r="FU128" s="73">
        <v>0</v>
      </c>
      <c r="FV128" s="73">
        <f t="shared" si="16"/>
        <v>-486996.02</v>
      </c>
      <c r="FW128" s="74">
        <v>0</v>
      </c>
      <c r="FX128" s="73">
        <v>-486996.02</v>
      </c>
      <c r="FY128" s="73">
        <v>0</v>
      </c>
      <c r="FZ128" s="73">
        <v>0</v>
      </c>
      <c r="GA128" s="73">
        <v>0</v>
      </c>
      <c r="GB128" s="73">
        <v>0</v>
      </c>
      <c r="GC128" s="80">
        <v>1381470</v>
      </c>
      <c r="GD128" s="37">
        <f t="shared" si="12"/>
        <v>0</v>
      </c>
      <c r="GF128" s="50">
        <f t="shared" si="24"/>
        <v>1381470.0000000009</v>
      </c>
      <c r="GG128" s="80">
        <v>1381470</v>
      </c>
      <c r="GH128" s="37">
        <f t="shared" si="21"/>
        <v>1726772.3129900005</v>
      </c>
      <c r="GI128" s="37">
        <f t="shared" si="17"/>
        <v>0</v>
      </c>
      <c r="GJ128" s="44" t="s">
        <v>421</v>
      </c>
      <c r="GK128" s="1" t="s">
        <v>422</v>
      </c>
      <c r="GL128">
        <v>1078610.2000000004</v>
      </c>
      <c r="GM128" s="37">
        <f t="shared" si="14"/>
        <v>302859.80000000051</v>
      </c>
      <c r="GN128">
        <v>772527</v>
      </c>
      <c r="GO128" s="37">
        <f t="shared" si="18"/>
        <v>954245.31299000047</v>
      </c>
      <c r="GQ128">
        <v>1078610.2000000002</v>
      </c>
      <c r="GR128" s="37">
        <f t="shared" si="15"/>
        <v>302859.80000000075</v>
      </c>
    </row>
    <row r="129" spans="1:200" ht="15" x14ac:dyDescent="0.25">
      <c r="A129" s="61" t="s">
        <v>464</v>
      </c>
      <c r="B129" s="63" t="s">
        <v>584</v>
      </c>
      <c r="C129" s="73">
        <v>985641.47999999905</v>
      </c>
      <c r="D129" s="73">
        <v>0</v>
      </c>
      <c r="E129" s="73">
        <v>0</v>
      </c>
      <c r="F129" s="73">
        <v>0</v>
      </c>
      <c r="G129" s="73">
        <v>78896.169999999882</v>
      </c>
      <c r="H129" s="73">
        <v>0</v>
      </c>
      <c r="I129" s="73">
        <v>234918.65999999881</v>
      </c>
      <c r="J129" s="73">
        <v>0</v>
      </c>
      <c r="K129" s="73">
        <v>0</v>
      </c>
      <c r="L129" s="73">
        <v>18624.7</v>
      </c>
      <c r="M129" s="73">
        <v>0</v>
      </c>
      <c r="N129" s="73">
        <v>62085.95</v>
      </c>
      <c r="O129" s="73">
        <v>0</v>
      </c>
      <c r="P129" s="73">
        <v>5289.56</v>
      </c>
      <c r="Q129" s="73">
        <v>26975.269999999902</v>
      </c>
      <c r="R129" s="73">
        <v>490</v>
      </c>
      <c r="S129" s="73">
        <v>34261.529999999992</v>
      </c>
      <c r="T129" s="73">
        <v>5167.28</v>
      </c>
      <c r="U129" s="73">
        <v>1895.18</v>
      </c>
      <c r="V129" s="73">
        <v>47718.139999999992</v>
      </c>
      <c r="W129" s="73">
        <v>29876.6799999998</v>
      </c>
      <c r="X129" s="73">
        <v>24610</v>
      </c>
      <c r="Y129" s="73">
        <v>8953.16</v>
      </c>
      <c r="Z129" s="73">
        <v>5601.4899999999898</v>
      </c>
      <c r="AA129" s="73">
        <v>690</v>
      </c>
      <c r="AB129" s="73">
        <v>0</v>
      </c>
      <c r="AC129" s="73">
        <v>0</v>
      </c>
      <c r="AD129" s="73">
        <v>13303.78</v>
      </c>
      <c r="AE129" s="73">
        <v>10985.02999999999</v>
      </c>
      <c r="AF129" s="73">
        <v>0</v>
      </c>
      <c r="AG129" s="73">
        <v>1481.23</v>
      </c>
      <c r="AH129" s="73">
        <v>0</v>
      </c>
      <c r="AI129" s="73">
        <v>4726.8799999999992</v>
      </c>
      <c r="AJ129" s="73">
        <v>0</v>
      </c>
      <c r="AK129" s="73">
        <v>0</v>
      </c>
      <c r="AL129" s="73">
        <v>14828.18</v>
      </c>
      <c r="AM129" s="73">
        <v>1268.72</v>
      </c>
      <c r="AN129" s="73">
        <v>13181.73</v>
      </c>
      <c r="AO129" s="73">
        <v>6103.17</v>
      </c>
      <c r="AP129" s="73">
        <v>0</v>
      </c>
      <c r="AQ129" s="73">
        <v>0</v>
      </c>
      <c r="AR129" s="73">
        <v>0</v>
      </c>
      <c r="AS129" s="73">
        <v>14910.11999999999</v>
      </c>
      <c r="AT129" s="73">
        <v>-82993.828037116211</v>
      </c>
      <c r="AU129" s="73">
        <v>0</v>
      </c>
      <c r="AV129" s="73">
        <v>-7311.7399999999898</v>
      </c>
      <c r="AW129" s="73">
        <v>0</v>
      </c>
      <c r="AX129" s="73">
        <v>0</v>
      </c>
      <c r="AY129" s="74">
        <v>-335520.66196288366</v>
      </c>
      <c r="AZ129" s="73">
        <v>0</v>
      </c>
      <c r="BA129" s="73">
        <v>0</v>
      </c>
      <c r="BB129" s="73">
        <v>-6065.79</v>
      </c>
      <c r="BC129" s="73">
        <v>0</v>
      </c>
      <c r="BD129" s="73">
        <v>0</v>
      </c>
      <c r="BE129" s="73">
        <v>0</v>
      </c>
      <c r="BF129" s="73">
        <v>64007.93</v>
      </c>
      <c r="BG129" s="73">
        <v>0</v>
      </c>
      <c r="BH129" s="73">
        <v>0</v>
      </c>
      <c r="BI129" s="73">
        <v>0</v>
      </c>
      <c r="BJ129" s="73">
        <v>0</v>
      </c>
      <c r="BK129" s="59"/>
      <c r="BL129" s="59"/>
      <c r="BM129" s="59"/>
      <c r="BN129" s="59"/>
      <c r="BO129" s="59"/>
      <c r="BP129" s="59"/>
      <c r="BQ129" s="59"/>
      <c r="BR129" s="59"/>
      <c r="BS129" s="59"/>
      <c r="BT129" s="59"/>
      <c r="BU129" s="59"/>
      <c r="BV129" s="61"/>
      <c r="BW129" s="61"/>
      <c r="BX129" s="59"/>
      <c r="BY129" s="59"/>
      <c r="BZ129" s="59"/>
      <c r="CA129" s="59"/>
      <c r="CB129" s="59"/>
      <c r="CC129" s="59"/>
      <c r="CD129" s="59"/>
      <c r="CE129" s="59"/>
      <c r="CF129" s="73">
        <v>24610</v>
      </c>
      <c r="CG129" s="59"/>
      <c r="CH129" s="59"/>
      <c r="CI129" s="59"/>
      <c r="CJ129" s="59"/>
      <c r="CK129" s="59"/>
      <c r="CL129" s="59"/>
      <c r="CM129" s="59"/>
      <c r="CN129" s="59"/>
      <c r="CO129" s="59"/>
      <c r="CP129" s="75">
        <f t="shared" si="19"/>
        <v>1259990</v>
      </c>
      <c r="CQ129" s="59">
        <v>0</v>
      </c>
      <c r="CR129" s="59">
        <v>0</v>
      </c>
      <c r="CS129" s="59">
        <v>0</v>
      </c>
      <c r="CT129" s="59">
        <v>0</v>
      </c>
      <c r="CU129" s="59">
        <v>0</v>
      </c>
      <c r="CV129" s="59">
        <v>0</v>
      </c>
      <c r="CW129" s="59">
        <v>0</v>
      </c>
      <c r="CX129" s="59">
        <v>0</v>
      </c>
      <c r="CY129" s="59">
        <v>0</v>
      </c>
      <c r="CZ129" s="59">
        <v>0</v>
      </c>
      <c r="DA129" s="59">
        <v>0</v>
      </c>
      <c r="DB129" s="59">
        <v>0</v>
      </c>
      <c r="DC129" s="59">
        <v>0</v>
      </c>
      <c r="DD129" s="59">
        <v>0</v>
      </c>
      <c r="DE129" s="59">
        <v>0</v>
      </c>
      <c r="DF129" s="59">
        <v>0</v>
      </c>
      <c r="DG129" s="59">
        <v>0</v>
      </c>
      <c r="DH129" s="59">
        <v>0</v>
      </c>
      <c r="DI129" s="59">
        <v>0</v>
      </c>
      <c r="DJ129" s="59">
        <v>0</v>
      </c>
      <c r="DK129" s="78">
        <v>1033040</v>
      </c>
      <c r="DL129" s="78">
        <v>0</v>
      </c>
      <c r="DM129" s="78">
        <v>0</v>
      </c>
      <c r="DN129" s="78">
        <v>0</v>
      </c>
      <c r="DO129" s="78">
        <v>27884</v>
      </c>
      <c r="DP129" s="78">
        <v>0</v>
      </c>
      <c r="DQ129" s="78">
        <v>228530</v>
      </c>
      <c r="DR129" s="78">
        <v>0</v>
      </c>
      <c r="DS129" s="78">
        <v>0</v>
      </c>
      <c r="DT129" s="78">
        <v>18776</v>
      </c>
      <c r="DU129" s="78">
        <v>0</v>
      </c>
      <c r="DV129" s="78">
        <v>61748</v>
      </c>
      <c r="DW129" s="59">
        <v>0</v>
      </c>
      <c r="DX129" s="78">
        <v>7437</v>
      </c>
      <c r="DY129" s="78">
        <v>22797</v>
      </c>
      <c r="DZ129" s="78">
        <v>7613</v>
      </c>
      <c r="EA129" s="78">
        <v>32705</v>
      </c>
      <c r="EB129" s="78">
        <v>5472</v>
      </c>
      <c r="EC129" s="78">
        <v>1332</v>
      </c>
      <c r="ED129" s="78">
        <v>52607</v>
      </c>
      <c r="EE129" s="78">
        <v>36424</v>
      </c>
      <c r="EF129" s="78">
        <v>24610</v>
      </c>
      <c r="EG129" s="78">
        <v>12671</v>
      </c>
      <c r="EH129" s="78">
        <v>5690</v>
      </c>
      <c r="EI129" s="78">
        <v>0</v>
      </c>
      <c r="EJ129" s="78">
        <v>100</v>
      </c>
      <c r="EK129" s="78">
        <v>0</v>
      </c>
      <c r="EL129" s="78">
        <v>35000</v>
      </c>
      <c r="EM129" s="78">
        <v>8610</v>
      </c>
      <c r="EN129" s="78">
        <v>0</v>
      </c>
      <c r="EO129" s="78">
        <v>1365</v>
      </c>
      <c r="EP129" s="105">
        <v>60077.729999997886</v>
      </c>
      <c r="EQ129" s="78">
        <v>6565</v>
      </c>
      <c r="ER129" s="59">
        <v>0</v>
      </c>
      <c r="ES129" s="78">
        <v>0</v>
      </c>
      <c r="ET129" s="78">
        <v>4000</v>
      </c>
      <c r="EU129" s="78">
        <v>1040</v>
      </c>
      <c r="EV129" s="78">
        <v>495</v>
      </c>
      <c r="EW129" s="78">
        <v>8000</v>
      </c>
      <c r="EX129" s="79">
        <v>0</v>
      </c>
      <c r="EY129" s="78">
        <v>0</v>
      </c>
      <c r="EZ129" s="78">
        <v>0</v>
      </c>
      <c r="FA129" s="78">
        <v>14975</v>
      </c>
      <c r="FB129" s="78">
        <v>-310310</v>
      </c>
      <c r="FC129" s="59">
        <v>0</v>
      </c>
      <c r="FD129" s="78">
        <v>0</v>
      </c>
      <c r="FE129" s="78">
        <v>0</v>
      </c>
      <c r="FF129" s="78">
        <v>0</v>
      </c>
      <c r="FG129" s="78">
        <v>0</v>
      </c>
      <c r="FH129" s="78">
        <v>0</v>
      </c>
      <c r="FI129" s="59">
        <v>0</v>
      </c>
      <c r="FJ129" s="78">
        <v>0</v>
      </c>
      <c r="FK129" s="59">
        <v>0</v>
      </c>
      <c r="FL129" s="59">
        <v>0</v>
      </c>
      <c r="FM129" s="78">
        <v>0</v>
      </c>
      <c r="FN129" s="59">
        <v>0</v>
      </c>
      <c r="FO129" s="78">
        <v>0</v>
      </c>
      <c r="FP129" s="78">
        <v>0</v>
      </c>
      <c r="FQ129" s="59">
        <v>0</v>
      </c>
      <c r="FR129" s="73">
        <v>-124653.73000000094</v>
      </c>
      <c r="FS129" s="73">
        <v>0</v>
      </c>
      <c r="FT129" s="73">
        <v>-124653.73000000094</v>
      </c>
      <c r="FU129" s="73">
        <v>0</v>
      </c>
      <c r="FV129" s="73">
        <f t="shared" si="16"/>
        <v>-188661.66</v>
      </c>
      <c r="FW129" s="74">
        <v>0</v>
      </c>
      <c r="FX129" s="73">
        <v>-188661.66</v>
      </c>
      <c r="FY129" s="73">
        <v>0</v>
      </c>
      <c r="FZ129" s="73">
        <v>0</v>
      </c>
      <c r="GA129" s="73">
        <v>0</v>
      </c>
      <c r="GB129" s="73">
        <v>0</v>
      </c>
      <c r="GC129" s="80">
        <v>1284600</v>
      </c>
      <c r="GD129" s="37">
        <f t="shared" si="12"/>
        <v>0</v>
      </c>
      <c r="GE129">
        <v>0</v>
      </c>
      <c r="GF129" s="50">
        <f>SUM(C129:BJ129)</f>
        <v>1284599.999999997</v>
      </c>
      <c r="GG129" s="80">
        <v>1284600</v>
      </c>
      <c r="GH129" s="37">
        <f t="shared" si="21"/>
        <v>1409253.7299999979</v>
      </c>
      <c r="GI129" s="37">
        <f t="shared" si="17"/>
        <v>0</v>
      </c>
      <c r="GJ129" s="44" t="s">
        <v>464</v>
      </c>
      <c r="GK129" s="1" t="s">
        <v>584</v>
      </c>
      <c r="GL129">
        <v>1396941.3800000006</v>
      </c>
      <c r="GM129" s="37">
        <f t="shared" si="14"/>
        <v>-112341.38000000361</v>
      </c>
      <c r="GN129">
        <v>1492517</v>
      </c>
      <c r="GO129" s="37">
        <f t="shared" si="18"/>
        <v>-83263.270000002114</v>
      </c>
      <c r="GQ129">
        <v>1396941.38</v>
      </c>
      <c r="GR129" s="37">
        <f t="shared" si="15"/>
        <v>-112341.38000000292</v>
      </c>
    </row>
    <row r="130" spans="1:200" ht="15" x14ac:dyDescent="0.25">
      <c r="A130" s="61" t="s">
        <v>465</v>
      </c>
      <c r="B130" s="63" t="s">
        <v>585</v>
      </c>
      <c r="C130" s="73">
        <v>1206162.58</v>
      </c>
      <c r="D130" s="73">
        <v>83327.539999999892</v>
      </c>
      <c r="E130" s="73">
        <v>160221.86999999991</v>
      </c>
      <c r="F130" s="73">
        <v>0</v>
      </c>
      <c r="G130" s="73">
        <v>133132.65</v>
      </c>
      <c r="H130" s="73">
        <v>337038.1299999989</v>
      </c>
      <c r="I130" s="73">
        <v>258816.03999999899</v>
      </c>
      <c r="J130" s="73">
        <v>0</v>
      </c>
      <c r="K130" s="73">
        <v>0</v>
      </c>
      <c r="L130" s="73">
        <v>47408.519999999982</v>
      </c>
      <c r="M130" s="73">
        <v>0</v>
      </c>
      <c r="N130" s="73">
        <v>67689.48</v>
      </c>
      <c r="O130" s="73">
        <v>0</v>
      </c>
      <c r="P130" s="73">
        <v>20885.740000000002</v>
      </c>
      <c r="Q130" s="73">
        <v>172188.63</v>
      </c>
      <c r="R130" s="73">
        <v>0</v>
      </c>
      <c r="S130" s="73">
        <v>44179.769999999975</v>
      </c>
      <c r="T130" s="73">
        <v>0</v>
      </c>
      <c r="U130" s="73">
        <v>0</v>
      </c>
      <c r="V130" s="73">
        <v>62439.629999999888</v>
      </c>
      <c r="W130" s="73">
        <v>42606.44</v>
      </c>
      <c r="X130" s="73">
        <v>28890</v>
      </c>
      <c r="Y130" s="73">
        <v>15379.78999999999</v>
      </c>
      <c r="Z130" s="73">
        <v>5219.26</v>
      </c>
      <c r="AA130" s="73">
        <v>0</v>
      </c>
      <c r="AB130" s="73">
        <v>2413.7800000000002</v>
      </c>
      <c r="AC130" s="73">
        <v>0</v>
      </c>
      <c r="AD130" s="73">
        <v>17372.02</v>
      </c>
      <c r="AE130" s="73">
        <v>6364.8</v>
      </c>
      <c r="AF130" s="73">
        <v>0</v>
      </c>
      <c r="AG130" s="73">
        <v>0</v>
      </c>
      <c r="AH130" s="73">
        <v>0</v>
      </c>
      <c r="AI130" s="73">
        <v>5541.24999999999</v>
      </c>
      <c r="AJ130" s="73">
        <v>0</v>
      </c>
      <c r="AK130" s="73">
        <v>0</v>
      </c>
      <c r="AL130" s="73">
        <v>779</v>
      </c>
      <c r="AM130" s="73">
        <v>956.96</v>
      </c>
      <c r="AN130" s="73">
        <v>2916</v>
      </c>
      <c r="AO130" s="73">
        <v>13165.62</v>
      </c>
      <c r="AP130" s="73">
        <v>0</v>
      </c>
      <c r="AQ130" s="73">
        <v>0</v>
      </c>
      <c r="AR130" s="73">
        <v>0</v>
      </c>
      <c r="AS130" s="73">
        <v>18174.66</v>
      </c>
      <c r="AT130" s="73">
        <v>-57379.155196584354</v>
      </c>
      <c r="AU130" s="73">
        <v>0</v>
      </c>
      <c r="AV130" s="73">
        <v>-1455.04</v>
      </c>
      <c r="AW130" s="73">
        <v>-21797.549999999901</v>
      </c>
      <c r="AX130" s="73">
        <v>-78575.389999999898</v>
      </c>
      <c r="AY130" s="74">
        <v>-362321.17480341456</v>
      </c>
      <c r="AZ130" s="73">
        <v>0</v>
      </c>
      <c r="BA130" s="73">
        <v>0</v>
      </c>
      <c r="BB130" s="73">
        <v>-1250</v>
      </c>
      <c r="BC130" s="73">
        <v>0</v>
      </c>
      <c r="BD130" s="73">
        <v>0</v>
      </c>
      <c r="BE130" s="73">
        <v>0</v>
      </c>
      <c r="BF130" s="73">
        <v>-45721.849999999897</v>
      </c>
      <c r="BG130" s="73">
        <v>0</v>
      </c>
      <c r="BH130" s="73">
        <v>0</v>
      </c>
      <c r="BI130" s="73">
        <v>0</v>
      </c>
      <c r="BJ130" s="73">
        <v>0</v>
      </c>
      <c r="BK130" s="59"/>
      <c r="BL130" s="59"/>
      <c r="BM130" s="59"/>
      <c r="BN130" s="59"/>
      <c r="BO130" s="59"/>
      <c r="BP130" s="59"/>
      <c r="BQ130" s="59"/>
      <c r="BR130" s="59"/>
      <c r="BS130" s="59"/>
      <c r="BT130" s="59"/>
      <c r="BU130" s="59"/>
      <c r="BV130" s="61"/>
      <c r="BW130" s="61"/>
      <c r="BX130" s="59"/>
      <c r="BY130" s="59"/>
      <c r="BZ130" s="59"/>
      <c r="CA130" s="59"/>
      <c r="CB130" s="59"/>
      <c r="CC130" s="59"/>
      <c r="CD130" s="59"/>
      <c r="CE130" s="59"/>
      <c r="CF130" s="73">
        <v>28890</v>
      </c>
      <c r="CG130" s="59"/>
      <c r="CH130" s="59"/>
      <c r="CI130" s="59"/>
      <c r="CJ130" s="59"/>
      <c r="CK130" s="59"/>
      <c r="CL130" s="59"/>
      <c r="CM130" s="59"/>
      <c r="CN130" s="59"/>
      <c r="CO130" s="59"/>
      <c r="CP130" s="75">
        <f t="shared" si="19"/>
        <v>2155880</v>
      </c>
      <c r="CQ130" s="59">
        <v>0</v>
      </c>
      <c r="CR130" s="59">
        <v>0</v>
      </c>
      <c r="CS130" s="59">
        <v>0</v>
      </c>
      <c r="CT130" s="59">
        <v>0</v>
      </c>
      <c r="CU130" s="59">
        <v>0</v>
      </c>
      <c r="CV130" s="59">
        <v>0</v>
      </c>
      <c r="CW130" s="59">
        <v>0</v>
      </c>
      <c r="CX130" s="59">
        <v>0</v>
      </c>
      <c r="CY130" s="59">
        <v>0</v>
      </c>
      <c r="CZ130" s="59">
        <v>0</v>
      </c>
      <c r="DA130" s="59">
        <v>0</v>
      </c>
      <c r="DB130" s="59">
        <v>0</v>
      </c>
      <c r="DC130" s="59">
        <v>0</v>
      </c>
      <c r="DD130" s="59">
        <v>0</v>
      </c>
      <c r="DE130" s="59">
        <v>0</v>
      </c>
      <c r="DF130" s="59">
        <v>0</v>
      </c>
      <c r="DG130" s="59">
        <v>0</v>
      </c>
      <c r="DH130" s="59">
        <v>0</v>
      </c>
      <c r="DI130" s="59">
        <v>0</v>
      </c>
      <c r="DJ130" s="59">
        <v>0</v>
      </c>
      <c r="DK130" s="78">
        <v>1198181</v>
      </c>
      <c r="DL130" s="78">
        <v>83831</v>
      </c>
      <c r="DM130" s="78">
        <v>150996</v>
      </c>
      <c r="DN130" s="78">
        <v>0</v>
      </c>
      <c r="DO130" s="78">
        <v>57618</v>
      </c>
      <c r="DP130" s="78">
        <v>393040</v>
      </c>
      <c r="DQ130" s="78">
        <v>268112</v>
      </c>
      <c r="DR130" s="78">
        <v>0</v>
      </c>
      <c r="DS130" s="78">
        <v>0</v>
      </c>
      <c r="DT130" s="78">
        <v>46631</v>
      </c>
      <c r="DU130" s="78">
        <v>0</v>
      </c>
      <c r="DV130" s="78">
        <v>82566</v>
      </c>
      <c r="DW130" s="59">
        <v>0</v>
      </c>
      <c r="DX130" s="78">
        <v>11290</v>
      </c>
      <c r="DY130" s="78">
        <v>72787</v>
      </c>
      <c r="DZ130" s="78">
        <v>0</v>
      </c>
      <c r="EA130" s="78">
        <v>43155</v>
      </c>
      <c r="EB130" s="78">
        <v>0</v>
      </c>
      <c r="EC130" s="78">
        <v>0</v>
      </c>
      <c r="ED130" s="78">
        <v>72131</v>
      </c>
      <c r="EE130" s="78">
        <v>64959</v>
      </c>
      <c r="EF130" s="78">
        <v>28890</v>
      </c>
      <c r="EG130" s="78">
        <v>27464</v>
      </c>
      <c r="EH130" s="78">
        <v>5563</v>
      </c>
      <c r="EI130" s="78">
        <v>0</v>
      </c>
      <c r="EJ130" s="78">
        <v>0</v>
      </c>
      <c r="EK130" s="78">
        <v>0</v>
      </c>
      <c r="EL130" s="78">
        <v>25000</v>
      </c>
      <c r="EM130" s="78">
        <v>0</v>
      </c>
      <c r="EN130" s="78">
        <v>0</v>
      </c>
      <c r="EO130" s="78">
        <v>0</v>
      </c>
      <c r="EP130" s="105">
        <v>-67563.670000000391</v>
      </c>
      <c r="EQ130" s="78">
        <v>2748</v>
      </c>
      <c r="ER130" s="59">
        <v>0</v>
      </c>
      <c r="ES130" s="78">
        <v>0</v>
      </c>
      <c r="ET130" s="78">
        <v>17000</v>
      </c>
      <c r="EU130" s="78">
        <v>1100</v>
      </c>
      <c r="EV130" s="78">
        <v>2740</v>
      </c>
      <c r="EW130" s="78">
        <v>19467</v>
      </c>
      <c r="EX130" s="79">
        <v>0</v>
      </c>
      <c r="EY130" s="78">
        <v>0</v>
      </c>
      <c r="EZ130" s="78">
        <v>0</v>
      </c>
      <c r="FA130" s="78">
        <v>18559</v>
      </c>
      <c r="FB130" s="78">
        <v>-334171</v>
      </c>
      <c r="FC130" s="59">
        <v>0</v>
      </c>
      <c r="FD130" s="78">
        <v>-15000</v>
      </c>
      <c r="FE130" s="78">
        <v>-12000</v>
      </c>
      <c r="FF130" s="78">
        <v>-4000</v>
      </c>
      <c r="FG130" s="78">
        <v>0</v>
      </c>
      <c r="FH130" s="78">
        <v>-10000</v>
      </c>
      <c r="FI130" s="59">
        <v>0</v>
      </c>
      <c r="FJ130" s="78">
        <v>0</v>
      </c>
      <c r="FK130" s="59">
        <v>0</v>
      </c>
      <c r="FL130" s="59">
        <v>0</v>
      </c>
      <c r="FM130" s="78">
        <v>0</v>
      </c>
      <c r="FN130" s="59">
        <v>0</v>
      </c>
      <c r="FO130" s="78">
        <v>0</v>
      </c>
      <c r="FP130" s="78">
        <v>0</v>
      </c>
      <c r="FQ130" s="59">
        <v>0</v>
      </c>
      <c r="FR130" s="73">
        <v>-66323.330000000831</v>
      </c>
      <c r="FS130" s="73">
        <v>0</v>
      </c>
      <c r="FT130" s="73">
        <v>-66323.330000000831</v>
      </c>
      <c r="FU130" s="73">
        <v>0</v>
      </c>
      <c r="FV130" s="73">
        <f t="shared" si="16"/>
        <v>-20601.479999999967</v>
      </c>
      <c r="FW130" s="74">
        <v>0</v>
      </c>
      <c r="FX130" s="73">
        <v>-20601.479999999967</v>
      </c>
      <c r="FY130" s="73">
        <v>0</v>
      </c>
      <c r="FZ130" s="73">
        <v>0</v>
      </c>
      <c r="GA130" s="73">
        <v>0</v>
      </c>
      <c r="GB130" s="73">
        <v>0</v>
      </c>
      <c r="GC130" s="80">
        <v>2184770</v>
      </c>
      <c r="GD130" s="37">
        <f t="shared" si="12"/>
        <v>0</v>
      </c>
      <c r="GE130">
        <v>0</v>
      </c>
      <c r="GF130" s="50">
        <f>SUM(C130:BJ130)</f>
        <v>2184769.9999999986</v>
      </c>
      <c r="GG130" s="80">
        <v>2184770</v>
      </c>
      <c r="GH130" s="37">
        <f t="shared" si="21"/>
        <v>2251093.3299999996</v>
      </c>
      <c r="GI130" s="37">
        <f t="shared" si="17"/>
        <v>0</v>
      </c>
      <c r="GJ130" s="44" t="s">
        <v>465</v>
      </c>
      <c r="GK130" s="1" t="s">
        <v>585</v>
      </c>
      <c r="GL130">
        <v>1827221.62</v>
      </c>
      <c r="GM130" s="37">
        <f t="shared" si="14"/>
        <v>357548.37999999849</v>
      </c>
      <c r="GN130">
        <v>1899473</v>
      </c>
      <c r="GO130" s="37">
        <f t="shared" si="18"/>
        <v>351620.32999999961</v>
      </c>
      <c r="GQ130">
        <v>1827221.6199999996</v>
      </c>
      <c r="GR130" s="37">
        <f t="shared" si="15"/>
        <v>357548.37999999896</v>
      </c>
    </row>
    <row r="131" spans="1:200" ht="15" x14ac:dyDescent="0.25">
      <c r="A131" s="61" t="s">
        <v>466</v>
      </c>
      <c r="B131" s="63" t="s">
        <v>586</v>
      </c>
      <c r="C131" s="73">
        <v>1718681.3900000001</v>
      </c>
      <c r="D131" s="73">
        <v>0</v>
      </c>
      <c r="E131" s="73">
        <v>0</v>
      </c>
      <c r="F131" s="73">
        <v>1498.099999999999</v>
      </c>
      <c r="G131" s="73">
        <v>61750.009999999995</v>
      </c>
      <c r="H131" s="73">
        <v>102778.56</v>
      </c>
      <c r="I131" s="73">
        <v>334883.55</v>
      </c>
      <c r="J131" s="73">
        <v>0</v>
      </c>
      <c r="K131" s="73">
        <v>0</v>
      </c>
      <c r="L131" s="73">
        <v>45128.859999999986</v>
      </c>
      <c r="M131" s="73">
        <v>0</v>
      </c>
      <c r="N131" s="73">
        <v>69668.049999999901</v>
      </c>
      <c r="O131" s="73">
        <v>0</v>
      </c>
      <c r="P131" s="73">
        <v>78889.129999999801</v>
      </c>
      <c r="Q131" s="73">
        <v>407443.25</v>
      </c>
      <c r="R131" s="73">
        <v>0</v>
      </c>
      <c r="S131" s="73">
        <v>49172.649999999994</v>
      </c>
      <c r="T131" s="73">
        <v>22165.030000000002</v>
      </c>
      <c r="U131" s="73">
        <v>5688.6</v>
      </c>
      <c r="V131" s="73">
        <v>91013.449999999983</v>
      </c>
      <c r="W131" s="73">
        <v>90264.4</v>
      </c>
      <c r="X131" s="73">
        <v>51092.5</v>
      </c>
      <c r="Y131" s="73">
        <v>79628.149999999892</v>
      </c>
      <c r="Z131" s="73">
        <v>15151.27</v>
      </c>
      <c r="AA131" s="73">
        <v>0</v>
      </c>
      <c r="AB131" s="73">
        <v>140.30000000000001</v>
      </c>
      <c r="AC131" s="73">
        <v>0</v>
      </c>
      <c r="AD131" s="73">
        <v>109354.5</v>
      </c>
      <c r="AE131" s="73">
        <v>22071</v>
      </c>
      <c r="AF131" s="73">
        <v>0</v>
      </c>
      <c r="AG131" s="73">
        <v>6989.829999999999</v>
      </c>
      <c r="AH131" s="73">
        <v>0</v>
      </c>
      <c r="AI131" s="73">
        <v>1732.14</v>
      </c>
      <c r="AJ131" s="73">
        <v>0</v>
      </c>
      <c r="AK131" s="73">
        <v>0</v>
      </c>
      <c r="AL131" s="73">
        <v>3522.5999999999899</v>
      </c>
      <c r="AM131" s="73">
        <v>0</v>
      </c>
      <c r="AN131" s="73">
        <v>5814.26</v>
      </c>
      <c r="AO131" s="73">
        <v>0</v>
      </c>
      <c r="AP131" s="73">
        <v>0</v>
      </c>
      <c r="AQ131" s="73">
        <v>0</v>
      </c>
      <c r="AR131" s="73">
        <v>0</v>
      </c>
      <c r="AS131" s="73">
        <v>18952.03</v>
      </c>
      <c r="AT131" s="73">
        <v>-35708.092040781979</v>
      </c>
      <c r="AU131" s="73">
        <v>0</v>
      </c>
      <c r="AV131" s="73">
        <v>-47417</v>
      </c>
      <c r="AW131" s="73">
        <v>-7687.89</v>
      </c>
      <c r="AX131" s="73">
        <v>-34912</v>
      </c>
      <c r="AY131" s="74">
        <v>-480652.19795921806</v>
      </c>
      <c r="AZ131" s="73">
        <v>0</v>
      </c>
      <c r="BA131" s="73">
        <v>0</v>
      </c>
      <c r="BB131" s="73">
        <v>-15717.36999999999</v>
      </c>
      <c r="BC131" s="73">
        <v>0</v>
      </c>
      <c r="BD131" s="73">
        <v>0</v>
      </c>
      <c r="BE131" s="73">
        <v>0</v>
      </c>
      <c r="BF131" s="73">
        <v>-155059.06</v>
      </c>
      <c r="BG131" s="73">
        <v>0</v>
      </c>
      <c r="BH131" s="73">
        <v>0</v>
      </c>
      <c r="BI131" s="73">
        <v>0</v>
      </c>
      <c r="BJ131" s="73">
        <v>0</v>
      </c>
      <c r="BK131" s="59"/>
      <c r="BL131" s="59"/>
      <c r="BM131" s="59"/>
      <c r="BN131" s="59"/>
      <c r="BO131" s="59"/>
      <c r="BP131" s="59"/>
      <c r="BQ131" s="59"/>
      <c r="BR131" s="59"/>
      <c r="BS131" s="59"/>
      <c r="BT131" s="59"/>
      <c r="BU131" s="59"/>
      <c r="BV131" s="76"/>
      <c r="BW131" s="59"/>
      <c r="BX131" s="59"/>
      <c r="BY131" s="59"/>
      <c r="BZ131" s="59"/>
      <c r="CA131" s="59"/>
      <c r="CB131" s="59"/>
      <c r="CC131" s="59"/>
      <c r="CD131" s="59"/>
      <c r="CE131" s="59"/>
      <c r="CF131" s="73">
        <v>51092.5</v>
      </c>
      <c r="CG131" s="59"/>
      <c r="CH131" s="59"/>
      <c r="CI131" s="59"/>
      <c r="CJ131" s="59"/>
      <c r="CK131" s="59"/>
      <c r="CL131" s="59"/>
      <c r="CM131" s="59"/>
      <c r="CN131" s="59"/>
      <c r="CO131" s="59"/>
      <c r="CP131" s="75">
        <f t="shared" si="19"/>
        <v>2565227.5</v>
      </c>
      <c r="CQ131" s="59"/>
      <c r="CR131" s="59"/>
      <c r="CS131" s="59"/>
      <c r="CT131" s="59"/>
      <c r="CU131" s="59"/>
      <c r="CV131" s="59"/>
      <c r="CW131" s="59"/>
      <c r="CX131" s="59"/>
      <c r="CY131" s="59"/>
      <c r="CZ131" s="59"/>
      <c r="DA131" s="59"/>
      <c r="DB131" s="59"/>
      <c r="DC131" s="59"/>
      <c r="DD131" s="59"/>
      <c r="DE131" s="59"/>
      <c r="DF131" s="59"/>
      <c r="DG131" s="59"/>
      <c r="DH131" s="59"/>
      <c r="DI131" s="59"/>
      <c r="DJ131" s="59"/>
      <c r="DK131" s="78">
        <v>1706257</v>
      </c>
      <c r="DL131" s="78">
        <v>0</v>
      </c>
      <c r="DM131" s="78">
        <v>0</v>
      </c>
      <c r="DN131" s="78">
        <v>0</v>
      </c>
      <c r="DO131" s="78">
        <v>48374</v>
      </c>
      <c r="DP131" s="78">
        <v>108822</v>
      </c>
      <c r="DQ131" s="78">
        <v>368815</v>
      </c>
      <c r="DR131" s="78">
        <v>0</v>
      </c>
      <c r="DS131" s="78">
        <v>0</v>
      </c>
      <c r="DT131" s="78">
        <v>40556</v>
      </c>
      <c r="DU131" s="78">
        <v>0</v>
      </c>
      <c r="DV131" s="78">
        <v>72201</v>
      </c>
      <c r="DW131" s="59">
        <v>0</v>
      </c>
      <c r="DX131" s="78">
        <v>64923</v>
      </c>
      <c r="DY131" s="78">
        <v>365841</v>
      </c>
      <c r="DZ131" s="78">
        <v>0</v>
      </c>
      <c r="EA131" s="78">
        <v>40311</v>
      </c>
      <c r="EB131" s="78">
        <v>27527</v>
      </c>
      <c r="EC131" s="78">
        <v>3000</v>
      </c>
      <c r="ED131" s="78">
        <v>86364</v>
      </c>
      <c r="EE131" s="78">
        <v>70194</v>
      </c>
      <c r="EF131" s="78">
        <v>51092.5</v>
      </c>
      <c r="EG131" s="78">
        <v>16297</v>
      </c>
      <c r="EH131" s="78">
        <v>13020</v>
      </c>
      <c r="EI131" s="78">
        <v>0</v>
      </c>
      <c r="EJ131" s="78">
        <v>0</v>
      </c>
      <c r="EK131" s="78">
        <v>0</v>
      </c>
      <c r="EL131" s="78">
        <v>116278</v>
      </c>
      <c r="EM131" s="78">
        <v>19170</v>
      </c>
      <c r="EN131" s="78">
        <v>0</v>
      </c>
      <c r="EO131" s="78">
        <v>7000</v>
      </c>
      <c r="EP131" s="105">
        <v>0.35499997856095433</v>
      </c>
      <c r="EQ131" s="78">
        <v>2400</v>
      </c>
      <c r="ER131" s="59">
        <v>0</v>
      </c>
      <c r="ES131" s="78">
        <v>0</v>
      </c>
      <c r="ET131" s="78">
        <v>11000</v>
      </c>
      <c r="EU131" s="78">
        <v>996</v>
      </c>
      <c r="EV131" s="78">
        <v>5515</v>
      </c>
      <c r="EW131" s="78">
        <v>0</v>
      </c>
      <c r="EX131" s="79">
        <v>0</v>
      </c>
      <c r="EY131" s="78">
        <v>0</v>
      </c>
      <c r="EZ131" s="78">
        <v>0</v>
      </c>
      <c r="FA131" s="78">
        <v>19732</v>
      </c>
      <c r="FB131" s="78">
        <v>-368992</v>
      </c>
      <c r="FC131" s="59">
        <v>0</v>
      </c>
      <c r="FD131" s="78">
        <v>-11000</v>
      </c>
      <c r="FE131" s="78">
        <v>-3000</v>
      </c>
      <c r="FF131" s="78">
        <v>0</v>
      </c>
      <c r="FG131" s="78">
        <v>0</v>
      </c>
      <c r="FH131" s="78">
        <v>0</v>
      </c>
      <c r="FI131" s="59">
        <v>0</v>
      </c>
      <c r="FJ131" s="78">
        <v>-43700</v>
      </c>
      <c r="FK131" s="59">
        <v>0</v>
      </c>
      <c r="FL131" s="59">
        <v>0</v>
      </c>
      <c r="FM131" s="78">
        <v>0</v>
      </c>
      <c r="FN131" s="59">
        <v>0</v>
      </c>
      <c r="FO131" s="78">
        <v>0</v>
      </c>
      <c r="FP131" s="78">
        <v>0</v>
      </c>
      <c r="FQ131" s="59">
        <v>0</v>
      </c>
      <c r="FR131" s="73">
        <v>-222673.85499997943</v>
      </c>
      <c r="FS131" s="73">
        <v>0</v>
      </c>
      <c r="FT131" s="73">
        <v>-222673.85499997943</v>
      </c>
      <c r="FU131" s="73">
        <v>0</v>
      </c>
      <c r="FV131" s="73">
        <f t="shared" si="16"/>
        <v>-67614.799999999988</v>
      </c>
      <c r="FW131" s="74">
        <v>0</v>
      </c>
      <c r="FX131" s="73">
        <v>-67614.799999999988</v>
      </c>
      <c r="FY131" s="73">
        <v>0</v>
      </c>
      <c r="FZ131" s="73">
        <v>0</v>
      </c>
      <c r="GA131" s="73">
        <v>0</v>
      </c>
      <c r="GB131" s="73">
        <v>0</v>
      </c>
      <c r="GC131" s="80">
        <v>2616320</v>
      </c>
      <c r="GD131" s="37">
        <f t="shared" si="12"/>
        <v>0</v>
      </c>
      <c r="GF131" s="50">
        <f>SUM(C131:BJ131)</f>
        <v>2616319.9999999991</v>
      </c>
      <c r="GG131" s="80">
        <v>2616320</v>
      </c>
      <c r="GH131" s="37">
        <f t="shared" si="21"/>
        <v>2838993.8549999786</v>
      </c>
      <c r="GI131" s="37">
        <f t="shared" si="17"/>
        <v>0</v>
      </c>
      <c r="GJ131" s="44" t="s">
        <v>466</v>
      </c>
      <c r="GK131" s="1" t="s">
        <v>586</v>
      </c>
      <c r="GL131">
        <v>2236511.87</v>
      </c>
      <c r="GM131" s="37">
        <f t="shared" si="14"/>
        <v>379808.12999999896</v>
      </c>
      <c r="GN131">
        <v>2359456</v>
      </c>
      <c r="GO131" s="37">
        <f t="shared" si="18"/>
        <v>479537.85499997856</v>
      </c>
      <c r="GQ131">
        <v>2236511.8699999996</v>
      </c>
      <c r="GR131" s="37">
        <f t="shared" si="15"/>
        <v>379808.12999999942</v>
      </c>
    </row>
    <row r="132" spans="1:200" ht="15" x14ac:dyDescent="0.25">
      <c r="A132" s="61" t="s">
        <v>582</v>
      </c>
      <c r="B132" s="63" t="s">
        <v>583</v>
      </c>
      <c r="C132" s="73">
        <v>1048497.289999999</v>
      </c>
      <c r="D132" s="73">
        <v>0</v>
      </c>
      <c r="E132" s="73">
        <v>0</v>
      </c>
      <c r="F132" s="73">
        <v>24513.81</v>
      </c>
      <c r="G132" s="73">
        <v>38090.129999999896</v>
      </c>
      <c r="H132" s="73">
        <v>97922.349999999889</v>
      </c>
      <c r="I132" s="73">
        <v>362278.95999999979</v>
      </c>
      <c r="J132" s="73">
        <v>0</v>
      </c>
      <c r="K132" s="73">
        <v>0</v>
      </c>
      <c r="L132" s="73">
        <v>11819.09</v>
      </c>
      <c r="M132" s="73">
        <v>0</v>
      </c>
      <c r="N132" s="73">
        <v>52247.01999999999</v>
      </c>
      <c r="O132" s="73">
        <v>0</v>
      </c>
      <c r="P132" s="73">
        <v>5512</v>
      </c>
      <c r="Q132" s="73">
        <v>117485.81999999991</v>
      </c>
      <c r="R132" s="73">
        <v>0</v>
      </c>
      <c r="S132" s="73">
        <v>21314.809999999899</v>
      </c>
      <c r="T132" s="73">
        <v>0</v>
      </c>
      <c r="U132" s="73">
        <v>2589.88</v>
      </c>
      <c r="V132" s="73">
        <v>53705.769999999975</v>
      </c>
      <c r="W132" s="73">
        <v>50315.099999999802</v>
      </c>
      <c r="X132" s="73">
        <v>57245</v>
      </c>
      <c r="Y132" s="73">
        <v>17817.80999999999</v>
      </c>
      <c r="Z132" s="73">
        <v>5567.8599999999897</v>
      </c>
      <c r="AA132" s="73">
        <v>11305.5</v>
      </c>
      <c r="AB132" s="73">
        <v>0</v>
      </c>
      <c r="AC132" s="73">
        <v>0</v>
      </c>
      <c r="AD132" s="73">
        <v>31567.9</v>
      </c>
      <c r="AE132" s="73">
        <v>882</v>
      </c>
      <c r="AF132" s="73">
        <v>0</v>
      </c>
      <c r="AG132" s="73">
        <v>0</v>
      </c>
      <c r="AH132" s="73">
        <v>0</v>
      </c>
      <c r="AI132" s="73">
        <v>7041.3399999999801</v>
      </c>
      <c r="AJ132" s="73">
        <v>0</v>
      </c>
      <c r="AK132" s="73">
        <v>0</v>
      </c>
      <c r="AL132" s="73">
        <v>40137.300000000003</v>
      </c>
      <c r="AM132" s="73">
        <v>1009.16</v>
      </c>
      <c r="AN132" s="73">
        <v>21280.37</v>
      </c>
      <c r="AO132" s="73">
        <v>13545.86</v>
      </c>
      <c r="AP132" s="73">
        <v>0</v>
      </c>
      <c r="AQ132" s="73">
        <v>0</v>
      </c>
      <c r="AR132" s="73">
        <v>0</v>
      </c>
      <c r="AS132" s="73">
        <v>15032.239999999991</v>
      </c>
      <c r="AT132" s="73">
        <v>-11024.986964021751</v>
      </c>
      <c r="AU132" s="73">
        <v>0</v>
      </c>
      <c r="AV132" s="73">
        <v>-51735.82</v>
      </c>
      <c r="AW132" s="73">
        <v>-18796</v>
      </c>
      <c r="AX132" s="73">
        <v>-2710</v>
      </c>
      <c r="AY132" s="74">
        <v>-342989.84303597827</v>
      </c>
      <c r="AZ132" s="73">
        <v>0</v>
      </c>
      <c r="BA132" s="73">
        <v>0</v>
      </c>
      <c r="BB132" s="73">
        <v>-5000</v>
      </c>
      <c r="BC132" s="73">
        <v>0</v>
      </c>
      <c r="BD132" s="73">
        <v>0</v>
      </c>
      <c r="BE132" s="73">
        <v>0</v>
      </c>
      <c r="BF132" s="73">
        <v>3402.28</v>
      </c>
      <c r="BG132" s="73">
        <v>0</v>
      </c>
      <c r="BH132" s="73">
        <v>0</v>
      </c>
      <c r="BI132" s="73">
        <v>0</v>
      </c>
      <c r="BJ132" s="73">
        <v>0</v>
      </c>
      <c r="BK132" s="59"/>
      <c r="BL132" s="59"/>
      <c r="BM132" s="59"/>
      <c r="BN132" s="59"/>
      <c r="BO132" s="59"/>
      <c r="BP132" s="59"/>
      <c r="BQ132" s="59"/>
      <c r="BR132" s="59"/>
      <c r="BS132" s="59"/>
      <c r="BT132" s="59"/>
      <c r="BU132" s="59"/>
      <c r="BV132" s="76"/>
      <c r="BW132" s="61"/>
      <c r="BX132" s="59"/>
      <c r="BY132" s="59"/>
      <c r="BZ132" s="59"/>
      <c r="CA132" s="59"/>
      <c r="CB132" s="59"/>
      <c r="CC132" s="59"/>
      <c r="CD132" s="59"/>
      <c r="CE132" s="59"/>
      <c r="CF132" s="73">
        <v>57245</v>
      </c>
      <c r="CG132" s="59"/>
      <c r="CH132" s="59"/>
      <c r="CI132" s="59"/>
      <c r="CJ132" s="59"/>
      <c r="CK132" s="59"/>
      <c r="CL132" s="59"/>
      <c r="CM132" s="59"/>
      <c r="CN132" s="59"/>
      <c r="CO132" s="59"/>
      <c r="CP132" s="75">
        <f t="shared" si="19"/>
        <v>1622625</v>
      </c>
      <c r="CQ132" s="59"/>
      <c r="CR132" s="59"/>
      <c r="CS132" s="59"/>
      <c r="CT132" s="59"/>
      <c r="CU132" s="59"/>
      <c r="CV132" s="59"/>
      <c r="CW132" s="59"/>
      <c r="CX132" s="59"/>
      <c r="CY132" s="59"/>
      <c r="CZ132" s="59"/>
      <c r="DA132" s="59"/>
      <c r="DB132" s="59"/>
      <c r="DC132" s="59"/>
      <c r="DD132" s="59"/>
      <c r="DE132" s="59"/>
      <c r="DF132" s="59"/>
      <c r="DG132" s="59"/>
      <c r="DH132" s="59"/>
      <c r="DI132" s="59"/>
      <c r="DJ132" s="59"/>
      <c r="DK132" s="78">
        <v>1085450</v>
      </c>
      <c r="DL132" s="78">
        <v>0</v>
      </c>
      <c r="DM132" s="78">
        <v>0</v>
      </c>
      <c r="DN132" s="78">
        <v>3541</v>
      </c>
      <c r="DO132" s="78">
        <v>35566</v>
      </c>
      <c r="DP132" s="78">
        <v>104150</v>
      </c>
      <c r="DQ132" s="78">
        <v>364883</v>
      </c>
      <c r="DR132" s="78">
        <v>0</v>
      </c>
      <c r="DS132" s="78">
        <v>0</v>
      </c>
      <c r="DT132" s="78">
        <v>10533</v>
      </c>
      <c r="DU132" s="78">
        <v>0</v>
      </c>
      <c r="DV132" s="78">
        <v>49174</v>
      </c>
      <c r="DW132" s="59">
        <v>0</v>
      </c>
      <c r="DX132" s="78">
        <v>7443</v>
      </c>
      <c r="DY132" s="78">
        <v>103377</v>
      </c>
      <c r="DZ132" s="78">
        <v>7500</v>
      </c>
      <c r="EA132" s="78">
        <v>21378</v>
      </c>
      <c r="EB132" s="78">
        <v>0</v>
      </c>
      <c r="EC132" s="78">
        <v>2000</v>
      </c>
      <c r="ED132" s="78">
        <v>57602</v>
      </c>
      <c r="EE132" s="78">
        <v>69391</v>
      </c>
      <c r="EF132" s="78">
        <v>57245</v>
      </c>
      <c r="EG132" s="78">
        <v>12100</v>
      </c>
      <c r="EH132" s="78">
        <v>2482</v>
      </c>
      <c r="EI132" s="78">
        <v>0</v>
      </c>
      <c r="EJ132" s="78">
        <v>0</v>
      </c>
      <c r="EK132" s="78">
        <v>0</v>
      </c>
      <c r="EL132" s="78">
        <v>30000</v>
      </c>
      <c r="EM132" s="78">
        <v>110</v>
      </c>
      <c r="EN132" s="78">
        <v>0</v>
      </c>
      <c r="EO132" s="78">
        <v>0</v>
      </c>
      <c r="EP132" s="105">
        <v>34430.470100000501</v>
      </c>
      <c r="EQ132" s="78">
        <v>9056</v>
      </c>
      <c r="ER132" s="59">
        <v>0</v>
      </c>
      <c r="ES132" s="78">
        <v>0</v>
      </c>
      <c r="ET132" s="78">
        <v>5260</v>
      </c>
      <c r="EU132" s="78">
        <v>1155</v>
      </c>
      <c r="EV132" s="78">
        <v>12750</v>
      </c>
      <c r="EW132" s="78">
        <v>12361</v>
      </c>
      <c r="EX132" s="79">
        <v>0</v>
      </c>
      <c r="EY132" s="78">
        <v>0</v>
      </c>
      <c r="EZ132" s="78">
        <v>0</v>
      </c>
      <c r="FA132" s="78">
        <v>14881</v>
      </c>
      <c r="FB132" s="78">
        <v>-283890</v>
      </c>
      <c r="FC132" s="59">
        <v>0</v>
      </c>
      <c r="FD132" s="78">
        <v>0</v>
      </c>
      <c r="FE132" s="78">
        <v>-19992</v>
      </c>
      <c r="FF132" s="78">
        <v>0</v>
      </c>
      <c r="FG132" s="78">
        <v>0</v>
      </c>
      <c r="FH132" s="78">
        <v>0</v>
      </c>
      <c r="FI132" s="59">
        <v>0</v>
      </c>
      <c r="FJ132" s="78">
        <v>0</v>
      </c>
      <c r="FK132" s="59">
        <v>0</v>
      </c>
      <c r="FL132" s="59">
        <v>0</v>
      </c>
      <c r="FM132" s="78">
        <v>0</v>
      </c>
      <c r="FN132" s="59">
        <v>0</v>
      </c>
      <c r="FO132" s="78">
        <v>0</v>
      </c>
      <c r="FP132" s="78">
        <v>0</v>
      </c>
      <c r="FQ132" s="59">
        <v>0</v>
      </c>
      <c r="FR132" s="73">
        <v>-130066.47010000231</v>
      </c>
      <c r="FS132" s="73">
        <v>0</v>
      </c>
      <c r="FT132" s="73">
        <v>-130066.47010000231</v>
      </c>
      <c r="FU132" s="73">
        <v>0</v>
      </c>
      <c r="FV132" s="73">
        <f t="shared" si="16"/>
        <v>-133468.75</v>
      </c>
      <c r="FW132" s="74">
        <v>0</v>
      </c>
      <c r="FX132" s="73">
        <v>-133468.75</v>
      </c>
      <c r="FY132" s="73">
        <v>0</v>
      </c>
      <c r="FZ132" s="73">
        <v>0</v>
      </c>
      <c r="GA132" s="73">
        <v>0</v>
      </c>
      <c r="GB132" s="73">
        <v>0</v>
      </c>
      <c r="GC132" s="80">
        <v>1679870</v>
      </c>
      <c r="GD132" s="37">
        <f t="shared" si="12"/>
        <v>0</v>
      </c>
      <c r="GF132" s="50">
        <f>SUM(C132:BJ132)</f>
        <v>1679869.9999999981</v>
      </c>
      <c r="GG132" s="80">
        <v>1679870</v>
      </c>
      <c r="GH132" s="37">
        <f t="shared" si="21"/>
        <v>1809936.4701000005</v>
      </c>
      <c r="GI132" s="37">
        <f t="shared" si="17"/>
        <v>0</v>
      </c>
      <c r="GJ132" s="44" t="s">
        <v>582</v>
      </c>
      <c r="GK132" s="1" t="s">
        <v>583</v>
      </c>
      <c r="GL132">
        <v>896793.56</v>
      </c>
      <c r="GM132" s="37">
        <f t="shared" si="14"/>
        <v>783076.43999999808</v>
      </c>
      <c r="GN132">
        <v>1037464</v>
      </c>
      <c r="GO132" s="37">
        <f t="shared" si="18"/>
        <v>772472.4701000005</v>
      </c>
      <c r="GQ132">
        <v>896793.55999999982</v>
      </c>
      <c r="GR132" s="37">
        <f t="shared" si="15"/>
        <v>783076.43999999831</v>
      </c>
    </row>
    <row r="133" spans="1:200" ht="15" x14ac:dyDescent="0.25">
      <c r="A133" s="61" t="s">
        <v>589</v>
      </c>
      <c r="B133" s="63" t="s">
        <v>590</v>
      </c>
      <c r="C133" s="73">
        <v>922578.6199999979</v>
      </c>
      <c r="D133" s="73">
        <v>0</v>
      </c>
      <c r="E133" s="73">
        <v>0</v>
      </c>
      <c r="F133" s="73">
        <v>10470.490000000002</v>
      </c>
      <c r="G133" s="73">
        <v>29654.21999999999</v>
      </c>
      <c r="H133" s="73">
        <v>0</v>
      </c>
      <c r="I133" s="73">
        <v>308122.23</v>
      </c>
      <c r="J133" s="73">
        <v>0</v>
      </c>
      <c r="K133" s="73">
        <v>0</v>
      </c>
      <c r="L133" s="73">
        <v>8368.1399999999903</v>
      </c>
      <c r="M133" s="73">
        <v>0</v>
      </c>
      <c r="N133" s="73">
        <v>27506.849999999991</v>
      </c>
      <c r="O133" s="73">
        <v>0</v>
      </c>
      <c r="P133" s="73">
        <v>11056.789999999999</v>
      </c>
      <c r="Q133" s="73">
        <v>133871.81999999989</v>
      </c>
      <c r="R133" s="73">
        <v>0</v>
      </c>
      <c r="S133" s="73">
        <v>22254.109999999881</v>
      </c>
      <c r="T133" s="73">
        <v>16673.04</v>
      </c>
      <c r="U133" s="73">
        <v>0</v>
      </c>
      <c r="V133" s="73">
        <v>34758.44</v>
      </c>
      <c r="W133" s="73">
        <v>47338.020000000004</v>
      </c>
      <c r="X133" s="73">
        <v>53500</v>
      </c>
      <c r="Y133" s="73">
        <v>5271.1900000000005</v>
      </c>
      <c r="Z133" s="73">
        <v>6034.6199999999899</v>
      </c>
      <c r="AA133" s="73">
        <v>3820.5</v>
      </c>
      <c r="AB133" s="73">
        <v>0</v>
      </c>
      <c r="AC133" s="73">
        <v>0</v>
      </c>
      <c r="AD133" s="73">
        <v>9658.75</v>
      </c>
      <c r="AE133" s="73">
        <v>1440</v>
      </c>
      <c r="AF133" s="73">
        <v>3135.02</v>
      </c>
      <c r="AG133" s="73">
        <v>3783.29</v>
      </c>
      <c r="AH133" s="73">
        <v>0</v>
      </c>
      <c r="AI133" s="73">
        <v>1436.8999999999899</v>
      </c>
      <c r="AJ133" s="73">
        <v>0</v>
      </c>
      <c r="AK133" s="73">
        <v>0</v>
      </c>
      <c r="AL133" s="73">
        <v>22196.23</v>
      </c>
      <c r="AM133" s="73">
        <v>900</v>
      </c>
      <c r="AN133" s="73">
        <v>11363.459999999901</v>
      </c>
      <c r="AO133" s="73">
        <v>6996.1999999999898</v>
      </c>
      <c r="AP133" s="73">
        <v>0</v>
      </c>
      <c r="AQ133" s="73">
        <v>900</v>
      </c>
      <c r="AR133" s="73">
        <v>0</v>
      </c>
      <c r="AS133" s="73">
        <v>11934.1</v>
      </c>
      <c r="AT133" s="73">
        <v>-26111.070091772795</v>
      </c>
      <c r="AU133" s="73">
        <v>0</v>
      </c>
      <c r="AV133" s="73">
        <v>0</v>
      </c>
      <c r="AW133" s="73">
        <v>-20590</v>
      </c>
      <c r="AX133" s="73">
        <v>-75023.75</v>
      </c>
      <c r="AY133" s="74">
        <v>-245092.22990822609</v>
      </c>
      <c r="AZ133" s="73">
        <v>0</v>
      </c>
      <c r="BA133" s="73">
        <v>0</v>
      </c>
      <c r="BB133" s="73">
        <v>-5000</v>
      </c>
      <c r="BC133" s="73">
        <v>0</v>
      </c>
      <c r="BD133" s="73">
        <v>0</v>
      </c>
      <c r="BE133" s="73">
        <v>0</v>
      </c>
      <c r="BF133" s="73">
        <v>5254.02</v>
      </c>
      <c r="BG133" s="73">
        <v>0</v>
      </c>
      <c r="BH133" s="73">
        <v>0</v>
      </c>
      <c r="BI133" s="73">
        <v>0</v>
      </c>
      <c r="BJ133" s="73">
        <v>0</v>
      </c>
      <c r="BK133" s="59"/>
      <c r="BL133" s="59"/>
      <c r="BM133" s="59"/>
      <c r="BN133" s="59"/>
      <c r="BO133" s="59"/>
      <c r="BP133" s="59"/>
      <c r="BQ133" s="59"/>
      <c r="BR133" s="59"/>
      <c r="BS133" s="59"/>
      <c r="BT133" s="59"/>
      <c r="BU133" s="59"/>
      <c r="BV133" s="61"/>
      <c r="BW133" s="61"/>
      <c r="BX133" s="59"/>
      <c r="BY133" s="59"/>
      <c r="BZ133" s="59"/>
      <c r="CA133" s="59"/>
      <c r="CB133" s="59"/>
      <c r="CC133" s="59"/>
      <c r="CD133" s="59"/>
      <c r="CE133" s="59"/>
      <c r="CF133" s="73">
        <v>53500</v>
      </c>
      <c r="CG133" s="59"/>
      <c r="CH133" s="59"/>
      <c r="CI133" s="59"/>
      <c r="CJ133" s="59"/>
      <c r="CK133" s="59"/>
      <c r="CL133" s="59"/>
      <c r="CM133" s="59"/>
      <c r="CN133" s="59"/>
      <c r="CO133" s="59"/>
      <c r="CP133" s="75">
        <f t="shared" si="19"/>
        <v>1294960</v>
      </c>
      <c r="CQ133" s="59"/>
      <c r="CR133" s="59"/>
      <c r="CS133" s="59"/>
      <c r="CT133" s="59"/>
      <c r="CU133" s="59"/>
      <c r="CV133" s="59"/>
      <c r="CW133" s="59"/>
      <c r="CX133" s="59"/>
      <c r="CY133" s="59"/>
      <c r="CZ133" s="59"/>
      <c r="DA133" s="59"/>
      <c r="DB133" s="59"/>
      <c r="DC133" s="59"/>
      <c r="DD133" s="59"/>
      <c r="DE133" s="59"/>
      <c r="DF133" s="59"/>
      <c r="DG133" s="59"/>
      <c r="DH133" s="59"/>
      <c r="DI133" s="59"/>
      <c r="DJ133" s="59"/>
      <c r="DK133" s="78">
        <v>1021076</v>
      </c>
      <c r="DL133" s="78">
        <v>0</v>
      </c>
      <c r="DM133" s="78">
        <v>0</v>
      </c>
      <c r="DN133" s="78">
        <v>0</v>
      </c>
      <c r="DO133" s="78">
        <v>23472</v>
      </c>
      <c r="DP133" s="78">
        <v>0</v>
      </c>
      <c r="DQ133" s="78">
        <v>308147</v>
      </c>
      <c r="DR133" s="78">
        <v>0</v>
      </c>
      <c r="DS133" s="78">
        <v>0</v>
      </c>
      <c r="DT133" s="78">
        <v>7374</v>
      </c>
      <c r="DU133" s="78">
        <v>0</v>
      </c>
      <c r="DV133" s="78">
        <v>47502</v>
      </c>
      <c r="DW133" s="59">
        <v>0</v>
      </c>
      <c r="DX133" s="78">
        <v>7462</v>
      </c>
      <c r="DY133" s="78">
        <v>77887</v>
      </c>
      <c r="DZ133" s="78">
        <v>0</v>
      </c>
      <c r="EA133" s="78">
        <v>21691</v>
      </c>
      <c r="EB133" s="78">
        <v>12952</v>
      </c>
      <c r="EC133" s="78">
        <v>0</v>
      </c>
      <c r="ED133" s="78">
        <v>35475</v>
      </c>
      <c r="EE133" s="78">
        <v>73850</v>
      </c>
      <c r="EF133" s="78">
        <v>53500</v>
      </c>
      <c r="EG133" s="78">
        <v>7393</v>
      </c>
      <c r="EH133" s="78">
        <v>4100</v>
      </c>
      <c r="EI133" s="78">
        <v>0</v>
      </c>
      <c r="EJ133" s="78">
        <v>0</v>
      </c>
      <c r="EK133" s="78">
        <v>0</v>
      </c>
      <c r="EL133" s="78">
        <v>10000</v>
      </c>
      <c r="EM133" s="78">
        <v>3550</v>
      </c>
      <c r="EN133" s="78">
        <v>2000</v>
      </c>
      <c r="EO133" s="78">
        <v>2310</v>
      </c>
      <c r="EP133" s="105">
        <v>-94347.904000002192</v>
      </c>
      <c r="EQ133" s="78">
        <v>600</v>
      </c>
      <c r="ER133" s="59">
        <v>0</v>
      </c>
      <c r="ES133" s="78">
        <v>0</v>
      </c>
      <c r="ET133" s="78">
        <v>1500</v>
      </c>
      <c r="EU133" s="78">
        <v>995</v>
      </c>
      <c r="EV133" s="78">
        <v>8975</v>
      </c>
      <c r="EW133" s="78">
        <v>10300</v>
      </c>
      <c r="EX133" s="79">
        <v>0</v>
      </c>
      <c r="EY133" s="78">
        <v>0</v>
      </c>
      <c r="EZ133" s="78">
        <v>0</v>
      </c>
      <c r="FA133" s="78">
        <v>12239</v>
      </c>
      <c r="FB133" s="78">
        <v>-283078</v>
      </c>
      <c r="FC133" s="59">
        <v>0</v>
      </c>
      <c r="FD133" s="78">
        <v>-12000</v>
      </c>
      <c r="FE133" s="78">
        <v>-18500</v>
      </c>
      <c r="FF133" s="78">
        <v>-34162</v>
      </c>
      <c r="FG133" s="78">
        <v>0</v>
      </c>
      <c r="FH133" s="78">
        <v>0</v>
      </c>
      <c r="FI133" s="59">
        <v>0</v>
      </c>
      <c r="FJ133" s="78">
        <v>0</v>
      </c>
      <c r="FK133" s="59">
        <v>0</v>
      </c>
      <c r="FL133" s="59">
        <v>0</v>
      </c>
      <c r="FM133" s="78">
        <v>0</v>
      </c>
      <c r="FN133" s="59">
        <v>0</v>
      </c>
      <c r="FO133" s="78">
        <v>0</v>
      </c>
      <c r="FP133" s="78">
        <v>0</v>
      </c>
      <c r="FQ133" s="59">
        <v>0</v>
      </c>
      <c r="FR133" s="73">
        <v>36197.904000000664</v>
      </c>
      <c r="FS133" s="73">
        <v>0</v>
      </c>
      <c r="FT133" s="73">
        <v>36197.904000000664</v>
      </c>
      <c r="FU133" s="73">
        <v>0</v>
      </c>
      <c r="FV133" s="73">
        <f t="shared" si="16"/>
        <v>30943.88</v>
      </c>
      <c r="FW133" s="74">
        <v>0</v>
      </c>
      <c r="FX133" s="73">
        <v>30943.88</v>
      </c>
      <c r="FY133" s="73">
        <v>0</v>
      </c>
      <c r="FZ133" s="73">
        <v>0</v>
      </c>
      <c r="GA133" s="73">
        <v>0</v>
      </c>
      <c r="GB133" s="73">
        <v>0</v>
      </c>
      <c r="GC133" s="80">
        <v>1348460</v>
      </c>
      <c r="GD133" s="37">
        <f t="shared" si="12"/>
        <v>0</v>
      </c>
      <c r="GF133" s="50">
        <f>SUM(C133:BJ133)</f>
        <v>1348459.9999999984</v>
      </c>
      <c r="GG133" s="80">
        <v>1348460</v>
      </c>
      <c r="GH133" s="37">
        <f t="shared" ref="GH133" si="27">SUM(DK133:FQ133)</f>
        <v>1312262.0959999978</v>
      </c>
      <c r="GI133" s="37">
        <f t="shared" si="17"/>
        <v>0</v>
      </c>
      <c r="GJ133" s="44" t="s">
        <v>589</v>
      </c>
      <c r="GK133" s="1" t="s">
        <v>590</v>
      </c>
      <c r="GL133">
        <v>499209.79</v>
      </c>
      <c r="GM133" s="37">
        <f t="shared" si="14"/>
        <v>849250.20999999833</v>
      </c>
      <c r="GN133">
        <v>582663</v>
      </c>
      <c r="GO133" s="37">
        <f t="shared" si="18"/>
        <v>729599.09599999781</v>
      </c>
      <c r="GQ133">
        <v>499209.7900000001</v>
      </c>
      <c r="GR133" s="37">
        <f t="shared" si="15"/>
        <v>849250.20999999833</v>
      </c>
    </row>
    <row r="134" spans="1:200" ht="15" x14ac:dyDescent="0.25">
      <c r="A134" s="44"/>
      <c r="B134" s="1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/>
      <c r="AI134" s="37"/>
      <c r="AJ134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CF134" s="55"/>
      <c r="CP134" s="43"/>
      <c r="DK134" s="99"/>
      <c r="DL134" s="99"/>
      <c r="DM134" s="99"/>
      <c r="DN134" s="99"/>
      <c r="DO134" s="99"/>
      <c r="DP134" s="99"/>
      <c r="DQ134" s="99"/>
      <c r="DR134" s="99"/>
      <c r="DS134" s="99"/>
      <c r="DT134" s="99"/>
      <c r="DU134" s="99"/>
      <c r="DV134" s="99"/>
      <c r="DW134" s="99"/>
      <c r="DX134" s="99"/>
      <c r="DY134" s="99"/>
      <c r="DZ134" s="99"/>
      <c r="EA134" s="99"/>
      <c r="EB134" s="99"/>
      <c r="EC134" s="99"/>
      <c r="ED134" s="99"/>
      <c r="EE134" s="99"/>
      <c r="EF134" s="100"/>
      <c r="EG134" s="99"/>
      <c r="EH134" s="99"/>
      <c r="EI134" s="99"/>
      <c r="EJ134" s="99"/>
      <c r="EK134" s="99"/>
      <c r="EL134" s="99"/>
      <c r="EM134" s="99"/>
      <c r="EN134" s="99"/>
      <c r="EO134" s="99"/>
      <c r="EP134" s="99"/>
      <c r="EQ134" s="99"/>
      <c r="ER134" s="101"/>
      <c r="ES134" s="99"/>
      <c r="ET134" s="99"/>
      <c r="EU134" s="99"/>
      <c r="EV134" s="99"/>
      <c r="EW134" s="99"/>
      <c r="EX134" s="99"/>
      <c r="EY134" s="99"/>
      <c r="EZ134" s="99"/>
      <c r="FA134" s="99"/>
      <c r="FB134" s="99"/>
      <c r="FC134" s="99"/>
      <c r="FD134" s="99"/>
      <c r="FE134" s="99"/>
      <c r="FF134" s="99"/>
      <c r="FG134" s="99"/>
      <c r="FH134" s="99"/>
      <c r="FI134" s="99"/>
      <c r="FJ134" s="99"/>
      <c r="FK134" s="99"/>
      <c r="FL134" s="99"/>
      <c r="FM134" s="99"/>
      <c r="FN134" s="99"/>
      <c r="FO134" s="99"/>
      <c r="FP134" s="99"/>
      <c r="FQ134" s="99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55"/>
      <c r="GF134" s="50"/>
      <c r="GG134" s="55"/>
      <c r="GH134" s="37"/>
      <c r="GI134" s="37"/>
      <c r="GJ134" s="44"/>
      <c r="GK134" s="1"/>
      <c r="GO134" s="37"/>
      <c r="GQ134" s="44"/>
      <c r="GR134" s="44"/>
    </row>
    <row r="135" spans="1:200" ht="15" x14ac:dyDescent="0.25">
      <c r="DK135" s="73"/>
      <c r="DL135" s="73"/>
      <c r="DM135" s="73"/>
      <c r="DN135" s="73"/>
      <c r="DO135" s="73"/>
      <c r="DP135" s="73"/>
      <c r="DQ135" s="73"/>
      <c r="DR135" s="73"/>
      <c r="DS135" s="73"/>
      <c r="DT135" s="73"/>
      <c r="DU135" s="73"/>
      <c r="DV135" s="73"/>
      <c r="DW135" s="73"/>
      <c r="DX135" s="73"/>
      <c r="DY135" s="73"/>
      <c r="DZ135" s="73"/>
      <c r="EA135" s="73"/>
      <c r="EB135" s="73"/>
      <c r="EC135" s="73"/>
      <c r="ED135" s="73"/>
      <c r="EE135" s="73"/>
      <c r="EF135" s="73"/>
      <c r="EG135" s="73"/>
      <c r="EH135" s="73"/>
      <c r="EI135" s="73"/>
      <c r="EJ135" s="73"/>
      <c r="EK135" s="73"/>
      <c r="EL135" s="73"/>
      <c r="EM135" s="73"/>
      <c r="EN135" s="73"/>
      <c r="EO135" s="73"/>
      <c r="EP135" s="73"/>
      <c r="EQ135" s="73"/>
      <c r="ER135" s="73"/>
      <c r="ES135" s="73"/>
      <c r="ET135" s="73"/>
      <c r="EU135" s="73"/>
      <c r="EV135" s="73"/>
      <c r="EW135" s="73"/>
      <c r="EX135" s="73"/>
      <c r="EY135" s="73"/>
      <c r="EZ135" s="73"/>
      <c r="FA135" s="73"/>
      <c r="FB135" s="73"/>
      <c r="FC135" s="73"/>
      <c r="FD135" s="73"/>
      <c r="FE135" s="73"/>
      <c r="FF135" s="73"/>
      <c r="FG135" s="73"/>
      <c r="FH135" s="73"/>
      <c r="FI135" s="73"/>
      <c r="FJ135" s="73"/>
      <c r="FK135" s="73"/>
      <c r="FL135" s="73"/>
      <c r="FM135" s="73"/>
      <c r="FN135" s="73"/>
      <c r="FO135" s="73"/>
      <c r="FP135" s="73"/>
      <c r="FQ135" s="73"/>
      <c r="FR135" s="37"/>
      <c r="FS135" s="37"/>
      <c r="FT135" s="37"/>
      <c r="FU135" s="37"/>
      <c r="FV135" s="37"/>
      <c r="FW135" s="37"/>
      <c r="FX135" s="37"/>
      <c r="FY135" s="37"/>
      <c r="FZ135" s="37"/>
      <c r="GA135" s="37"/>
      <c r="GB135" s="37"/>
      <c r="GF135" s="6"/>
      <c r="GG135" s="43"/>
    </row>
    <row r="136" spans="1:200" ht="15" x14ac:dyDescent="0.25">
      <c r="C136" s="37">
        <f t="shared" ref="C136:AH136" si="28">SUM(C7:C135)</f>
        <v>181721633.1199998</v>
      </c>
      <c r="D136" s="37">
        <f t="shared" si="28"/>
        <v>3820950.3399999975</v>
      </c>
      <c r="E136" s="37">
        <f t="shared" si="28"/>
        <v>13469549.599999964</v>
      </c>
      <c r="F136" s="37">
        <f t="shared" si="28"/>
        <v>577868.19999999949</v>
      </c>
      <c r="G136" s="37">
        <f t="shared" si="28"/>
        <v>9621612.8399999868</v>
      </c>
      <c r="H136" s="37">
        <f t="shared" si="28"/>
        <v>23781833.099999968</v>
      </c>
      <c r="I136" s="37">
        <f t="shared" si="28"/>
        <v>33337697.439999964</v>
      </c>
      <c r="J136" s="37">
        <f t="shared" si="28"/>
        <v>31403.779999999984</v>
      </c>
      <c r="K136" s="37">
        <f t="shared" si="28"/>
        <v>2903863.2099999948</v>
      </c>
      <c r="L136" s="37">
        <f t="shared" si="28"/>
        <v>2740554.7299999958</v>
      </c>
      <c r="M136" s="37">
        <f t="shared" si="28"/>
        <v>1835333.2299999981</v>
      </c>
      <c r="N136" s="37">
        <f t="shared" si="28"/>
        <v>12405378.209999988</v>
      </c>
      <c r="O136" s="37">
        <f t="shared" si="28"/>
        <v>0</v>
      </c>
      <c r="P136" s="37">
        <f t="shared" si="28"/>
        <v>4282405.7999999952</v>
      </c>
      <c r="Q136" s="37">
        <f t="shared" si="28"/>
        <v>19927883.949999966</v>
      </c>
      <c r="R136" s="37">
        <f t="shared" si="28"/>
        <v>98841.989999999976</v>
      </c>
      <c r="S136" s="37">
        <f t="shared" si="28"/>
        <v>5660900.0599999977</v>
      </c>
      <c r="T136" s="37">
        <f t="shared" si="28"/>
        <v>2221178.9499999955</v>
      </c>
      <c r="U136" s="37">
        <f t="shared" si="28"/>
        <v>472614.87999999948</v>
      </c>
      <c r="V136" s="37">
        <f t="shared" si="28"/>
        <v>9269979.5399999861</v>
      </c>
      <c r="W136" s="37">
        <f t="shared" si="28"/>
        <v>9900966.6199999861</v>
      </c>
      <c r="X136" s="37">
        <f t="shared" si="28"/>
        <v>3743800.25</v>
      </c>
      <c r="Y136" s="37">
        <f t="shared" si="28"/>
        <v>8125928.4599999944</v>
      </c>
      <c r="Z136" s="37">
        <f t="shared" si="28"/>
        <v>1005826.6799999988</v>
      </c>
      <c r="AA136" s="37">
        <f t="shared" si="28"/>
        <v>407000.79999999964</v>
      </c>
      <c r="AB136" s="37">
        <f t="shared" si="28"/>
        <v>39333.499999999949</v>
      </c>
      <c r="AC136" s="37">
        <f t="shared" si="28"/>
        <v>291738.13999999984</v>
      </c>
      <c r="AD136" s="37">
        <f t="shared" si="28"/>
        <v>6117907.1499999911</v>
      </c>
      <c r="AE136" s="37">
        <f t="shared" si="28"/>
        <v>1503573.7499999993</v>
      </c>
      <c r="AF136" s="37">
        <f t="shared" si="28"/>
        <v>126352.34999999973</v>
      </c>
      <c r="AG136" s="37">
        <f t="shared" si="28"/>
        <v>1599082.9399999978</v>
      </c>
      <c r="AH136" s="37">
        <f t="shared" si="28"/>
        <v>0</v>
      </c>
      <c r="AI136" s="37">
        <f t="shared" ref="AI136:BJ136" si="29">SUM(AI7:AI135)</f>
        <v>1673361.2199999976</v>
      </c>
      <c r="AJ136" s="37">
        <f t="shared" si="29"/>
        <v>0</v>
      </c>
      <c r="AK136" s="37">
        <f t="shared" si="29"/>
        <v>2944484.7199999979</v>
      </c>
      <c r="AL136" s="37">
        <f t="shared" si="29"/>
        <v>1282542.7599999981</v>
      </c>
      <c r="AM136" s="37">
        <f t="shared" si="29"/>
        <v>198899.41999999975</v>
      </c>
      <c r="AN136" s="37">
        <f t="shared" si="29"/>
        <v>1549487.9699999988</v>
      </c>
      <c r="AO136" s="37">
        <f t="shared" si="29"/>
        <v>1348535.5399999984</v>
      </c>
      <c r="AP136" s="37">
        <f t="shared" si="29"/>
        <v>0</v>
      </c>
      <c r="AQ136" s="37">
        <f t="shared" si="29"/>
        <v>844422.97999999672</v>
      </c>
      <c r="AR136" s="37">
        <f t="shared" si="29"/>
        <v>1593517.8099999998</v>
      </c>
      <c r="AS136" s="37">
        <f t="shared" si="29"/>
        <v>2252800.9699999974</v>
      </c>
      <c r="AT136" s="37">
        <f t="shared" si="29"/>
        <v>-16705108.284613939</v>
      </c>
      <c r="AU136" s="37">
        <f t="shared" si="29"/>
        <v>0</v>
      </c>
      <c r="AV136" s="37">
        <f t="shared" si="29"/>
        <v>-1746648.2399999986</v>
      </c>
      <c r="AW136" s="37">
        <f t="shared" si="29"/>
        <v>-1283091.879999999</v>
      </c>
      <c r="AX136" s="37">
        <f t="shared" si="29"/>
        <v>-5649700.4499999937</v>
      </c>
      <c r="AY136" s="37">
        <f t="shared" si="29"/>
        <v>-48961702.445385985</v>
      </c>
      <c r="AZ136" s="37">
        <f t="shared" si="29"/>
        <v>-1023542.0299999976</v>
      </c>
      <c r="BA136" s="37">
        <f t="shared" si="29"/>
        <v>0</v>
      </c>
      <c r="BB136" s="37">
        <f t="shared" si="29"/>
        <v>-989414.38999999978</v>
      </c>
      <c r="BC136" s="37">
        <f t="shared" si="29"/>
        <v>-26621.629999999997</v>
      </c>
      <c r="BD136" s="37">
        <f t="shared" si="29"/>
        <v>6048.06</v>
      </c>
      <c r="BE136" s="37">
        <f t="shared" si="29"/>
        <v>-56432.57</v>
      </c>
      <c r="BF136" s="37">
        <f t="shared" si="29"/>
        <v>-9601471.3799999915</v>
      </c>
      <c r="BG136" s="37">
        <f t="shared" si="29"/>
        <v>0</v>
      </c>
      <c r="BH136" s="37">
        <f t="shared" si="29"/>
        <v>0</v>
      </c>
      <c r="BI136" s="37">
        <f t="shared" si="29"/>
        <v>-133511.75999999978</v>
      </c>
      <c r="BJ136" s="37">
        <f t="shared" si="29"/>
        <v>0</v>
      </c>
      <c r="CF136" s="37">
        <f>SUM(CF7:CF135)</f>
        <v>3743800.25</v>
      </c>
      <c r="CP136" s="37">
        <f>SUM(CP7:CP135)</f>
        <v>284816049.75</v>
      </c>
      <c r="DK136" s="73">
        <f t="shared" ref="DK136:EP136" si="30">SUM(DK7:DK135)</f>
        <v>183773536.52599567</v>
      </c>
      <c r="DL136" s="73">
        <f t="shared" si="30"/>
        <v>4525291.1671399996</v>
      </c>
      <c r="DM136" s="73">
        <f t="shared" si="30"/>
        <v>12526364.069121335</v>
      </c>
      <c r="DN136" s="73">
        <f t="shared" si="30"/>
        <v>211185</v>
      </c>
      <c r="DO136" s="73">
        <f t="shared" si="30"/>
        <v>5154206</v>
      </c>
      <c r="DP136" s="73">
        <f t="shared" si="30"/>
        <v>25856662.25552905</v>
      </c>
      <c r="DQ136" s="73">
        <f t="shared" si="30"/>
        <v>34461459.107464999</v>
      </c>
      <c r="DR136" s="73">
        <f t="shared" si="30"/>
        <v>51615</v>
      </c>
      <c r="DS136" s="73">
        <f t="shared" si="30"/>
        <v>2989441.7598823365</v>
      </c>
      <c r="DT136" s="73">
        <f t="shared" si="30"/>
        <v>2690196.322442838</v>
      </c>
      <c r="DU136" s="73">
        <f t="shared" si="30"/>
        <v>1774459.1215963596</v>
      </c>
      <c r="DV136" s="73">
        <f t="shared" si="30"/>
        <v>12443738.211139964</v>
      </c>
      <c r="DW136" s="73">
        <f t="shared" si="30"/>
        <v>0</v>
      </c>
      <c r="DX136" s="73">
        <f t="shared" si="30"/>
        <v>3641241.67</v>
      </c>
      <c r="DY136" s="73">
        <f t="shared" si="30"/>
        <v>12320318.805828027</v>
      </c>
      <c r="DZ136" s="73">
        <f t="shared" si="30"/>
        <v>256107</v>
      </c>
      <c r="EA136" s="73">
        <f t="shared" si="30"/>
        <v>5577090.4339557076</v>
      </c>
      <c r="EB136" s="73">
        <f t="shared" si="30"/>
        <v>2166968.3550003776</v>
      </c>
      <c r="EC136" s="73">
        <f t="shared" si="30"/>
        <v>455720</v>
      </c>
      <c r="ED136" s="73">
        <f t="shared" si="30"/>
        <v>9521632.2300019301</v>
      </c>
      <c r="EE136" s="73">
        <f t="shared" si="30"/>
        <v>10484483</v>
      </c>
      <c r="EF136" s="73">
        <f t="shared" si="30"/>
        <v>3743800.25</v>
      </c>
      <c r="EG136" s="73">
        <f t="shared" si="30"/>
        <v>4712995.5999999996</v>
      </c>
      <c r="EH136" s="73">
        <f t="shared" si="30"/>
        <v>945424</v>
      </c>
      <c r="EI136" s="73">
        <f t="shared" si="30"/>
        <v>237667.36800000002</v>
      </c>
      <c r="EJ136" s="73">
        <f t="shared" si="30"/>
        <v>24044.760000000002</v>
      </c>
      <c r="EK136" s="73">
        <f t="shared" si="30"/>
        <v>218911.288</v>
      </c>
      <c r="EL136" s="73">
        <f t="shared" si="30"/>
        <v>4953713</v>
      </c>
      <c r="EM136" s="73">
        <f t="shared" si="30"/>
        <v>1329921.55</v>
      </c>
      <c r="EN136" s="73">
        <f t="shared" si="30"/>
        <v>94928.25</v>
      </c>
      <c r="EO136" s="73">
        <f t="shared" si="30"/>
        <v>707982.75</v>
      </c>
      <c r="EP136" s="73">
        <f t="shared" si="30"/>
        <v>-2781233.1918874374</v>
      </c>
      <c r="EQ136" s="73">
        <f t="shared" ref="EQ136:FT136" si="31">SUM(EQ7:EQ135)</f>
        <v>1861885.7720400002</v>
      </c>
      <c r="ER136" s="73">
        <f t="shared" si="31"/>
        <v>0</v>
      </c>
      <c r="ES136" s="73">
        <f t="shared" si="31"/>
        <v>3376077</v>
      </c>
      <c r="ET136" s="73">
        <f t="shared" si="31"/>
        <v>657349.80000000005</v>
      </c>
      <c r="EU136" s="73">
        <f t="shared" si="31"/>
        <v>324913</v>
      </c>
      <c r="EV136" s="73">
        <f t="shared" si="31"/>
        <v>1319565</v>
      </c>
      <c r="EW136" s="73">
        <f t="shared" si="31"/>
        <v>1326188</v>
      </c>
      <c r="EX136" s="73">
        <f t="shared" si="31"/>
        <v>0</v>
      </c>
      <c r="EY136" s="73">
        <f t="shared" si="31"/>
        <v>215150</v>
      </c>
      <c r="EZ136" s="73">
        <f t="shared" si="31"/>
        <v>1888050</v>
      </c>
      <c r="FA136" s="73">
        <f t="shared" si="31"/>
        <v>2349712.8808183898</v>
      </c>
      <c r="FB136" s="73">
        <f t="shared" si="31"/>
        <v>-43953891</v>
      </c>
      <c r="FC136" s="73">
        <f t="shared" si="31"/>
        <v>0</v>
      </c>
      <c r="FD136" s="73">
        <f t="shared" si="31"/>
        <v>-305857</v>
      </c>
      <c r="FE136" s="73">
        <f t="shared" si="31"/>
        <v>-1099615</v>
      </c>
      <c r="FF136" s="73">
        <f t="shared" si="31"/>
        <v>-3081432</v>
      </c>
      <c r="FG136" s="73">
        <f t="shared" si="31"/>
        <v>-24500</v>
      </c>
      <c r="FH136" s="73">
        <f t="shared" si="31"/>
        <v>-815353</v>
      </c>
      <c r="FI136" s="73">
        <f t="shared" si="31"/>
        <v>0</v>
      </c>
      <c r="FJ136" s="73">
        <f t="shared" si="31"/>
        <v>-443899</v>
      </c>
      <c r="FK136" s="73">
        <f t="shared" si="31"/>
        <v>0</v>
      </c>
      <c r="FL136" s="73">
        <f t="shared" si="31"/>
        <v>0</v>
      </c>
      <c r="FM136" s="73">
        <f t="shared" si="31"/>
        <v>-29271</v>
      </c>
      <c r="FN136" s="73">
        <f t="shared" si="31"/>
        <v>0</v>
      </c>
      <c r="FO136" s="73">
        <f t="shared" si="31"/>
        <v>0</v>
      </c>
      <c r="FP136" s="73">
        <f t="shared" si="31"/>
        <v>-30312</v>
      </c>
      <c r="FQ136" s="73">
        <f t="shared" si="31"/>
        <v>0</v>
      </c>
      <c r="FR136" s="37">
        <f t="shared" si="31"/>
        <v>-20164964.362069886</v>
      </c>
      <c r="FS136" s="37">
        <f t="shared" si="31"/>
        <v>-120181.25000000001</v>
      </c>
      <c r="FT136" s="37">
        <f t="shared" si="31"/>
        <v>-20044783.11206989</v>
      </c>
      <c r="FU136" s="37"/>
      <c r="FV136" s="37">
        <f>SUM(FV7:FV135)</f>
        <v>-10513108.420000002</v>
      </c>
      <c r="FW136" s="37">
        <f>SUM(FW7:FW135)</f>
        <v>-87496.080000000016</v>
      </c>
      <c r="FX136" s="37">
        <f>SUM(FX7:FX135)</f>
        <v>-10425612.340000002</v>
      </c>
      <c r="FY136" s="37">
        <f t="shared" ref="FY136:GB136" si="32">SUM(FY7:FY135)</f>
        <v>0</v>
      </c>
      <c r="FZ136" s="37">
        <f t="shared" si="32"/>
        <v>0</v>
      </c>
      <c r="GA136" s="37">
        <f t="shared" si="32"/>
        <v>0</v>
      </c>
      <c r="GB136" s="37">
        <f t="shared" si="32"/>
        <v>0</v>
      </c>
      <c r="GC136" s="56">
        <f>SUM(GC7:GC135)</f>
        <v>288559850</v>
      </c>
      <c r="GF136" s="56">
        <f>SUM(GF7:GF135)</f>
        <v>288559849.99999982</v>
      </c>
      <c r="GG136" s="56">
        <f>SUM(GG7:GG135)</f>
        <v>288559850</v>
      </c>
      <c r="GH136" s="56">
        <f>SUM(GH7:GH135)</f>
        <v>308604633.11206949</v>
      </c>
    </row>
    <row r="137" spans="1:200" x14ac:dyDescent="0.2">
      <c r="GF137" s="6"/>
      <c r="GG137" s="43"/>
    </row>
    <row r="138" spans="1:200" x14ac:dyDescent="0.2">
      <c r="GF138" s="6"/>
      <c r="GG138" s="43"/>
    </row>
    <row r="139" spans="1:200" x14ac:dyDescent="0.2">
      <c r="DN139" s="87"/>
      <c r="FV139" s="37"/>
      <c r="GC139" s="37"/>
      <c r="GF139" s="6"/>
      <c r="GG139" s="43"/>
    </row>
    <row r="140" spans="1:200" x14ac:dyDescent="0.2"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/>
      <c r="AI140" s="37"/>
      <c r="AJ140"/>
      <c r="AK140" s="37"/>
      <c r="AL140" s="37"/>
      <c r="AM140" s="37"/>
      <c r="AN140" s="37"/>
      <c r="AO140" s="37"/>
      <c r="AP140" s="37"/>
      <c r="AQ140" s="37"/>
      <c r="AR140" s="37"/>
      <c r="AS140" s="37"/>
      <c r="AT140" s="5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GC140" s="1"/>
      <c r="GF140" s="6"/>
      <c r="GG140" s="43"/>
    </row>
    <row r="141" spans="1:200" x14ac:dyDescent="0.2">
      <c r="DN141" s="87"/>
      <c r="FV141" s="37"/>
      <c r="GC141" s="1"/>
      <c r="GF141" s="6"/>
      <c r="GG141" s="43"/>
      <c r="GQ141" s="51"/>
      <c r="GR141" s="52"/>
    </row>
    <row r="142" spans="1:200" x14ac:dyDescent="0.2">
      <c r="BK142" s="37"/>
      <c r="GG142" s="43"/>
      <c r="GQ142" s="53"/>
      <c r="GR142" s="54"/>
    </row>
    <row r="144" spans="1:200" x14ac:dyDescent="0.2">
      <c r="FV144" s="37"/>
    </row>
    <row r="146" spans="140:140" x14ac:dyDescent="0.2">
      <c r="EJ146" s="87"/>
    </row>
    <row r="147" spans="140:140" x14ac:dyDescent="0.2">
      <c r="EJ147" s="87"/>
    </row>
  </sheetData>
  <phoneticPr fontId="0" type="noConversion"/>
  <printOptions gridLines="1"/>
  <pageMargins left="0" right="0" top="0" bottom="0" header="0.51181102362204722" footer="0.51181102362204722"/>
  <pageSetup paperSize="8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3:Q133"/>
  <sheetViews>
    <sheetView topLeftCell="A59" zoomScale="80" zoomScaleNormal="80" workbookViewId="0">
      <selection activeCell="K125" sqref="K125"/>
    </sheetView>
  </sheetViews>
  <sheetFormatPr defaultRowHeight="12.75" x14ac:dyDescent="0.2"/>
  <cols>
    <col min="2" max="2" width="37.28515625" customWidth="1"/>
    <col min="3" max="3" width="16.42578125" customWidth="1"/>
    <col min="4" max="4" width="15.42578125" customWidth="1"/>
    <col min="5" max="5" width="4.7109375" customWidth="1"/>
    <col min="6" max="6" width="17.28515625" customWidth="1"/>
    <col min="7" max="7" width="20.5703125" customWidth="1"/>
    <col min="8" max="8" width="12.28515625" customWidth="1"/>
    <col min="9" max="9" width="13.28515625" customWidth="1"/>
    <col min="10" max="10" width="1.42578125" customWidth="1"/>
    <col min="11" max="11" width="14.85546875" customWidth="1"/>
    <col min="12" max="12" width="22.140625" customWidth="1"/>
    <col min="13" max="13" width="1.28515625" customWidth="1"/>
    <col min="16" max="16" width="15.42578125" customWidth="1"/>
    <col min="17" max="17" width="14.42578125" customWidth="1"/>
  </cols>
  <sheetData>
    <row r="3" spans="1:17" ht="15" x14ac:dyDescent="0.25">
      <c r="A3" s="59"/>
      <c r="B3" s="59"/>
      <c r="C3" s="64" t="s">
        <v>587</v>
      </c>
      <c r="D3" s="64" t="s">
        <v>588</v>
      </c>
      <c r="E3" s="58"/>
      <c r="F3" s="170" t="s">
        <v>587</v>
      </c>
      <c r="G3" s="172"/>
      <c r="H3" s="172"/>
      <c r="I3" s="171"/>
      <c r="K3" s="170" t="s">
        <v>723</v>
      </c>
      <c r="L3" s="171"/>
    </row>
    <row r="4" spans="1:17" ht="15" x14ac:dyDescent="0.25">
      <c r="A4" s="59"/>
      <c r="B4" s="59"/>
      <c r="C4" s="59"/>
      <c r="D4" s="59"/>
      <c r="F4" s="89" t="s">
        <v>724</v>
      </c>
      <c r="G4" s="91" t="s">
        <v>588</v>
      </c>
      <c r="H4" s="91" t="s">
        <v>725</v>
      </c>
      <c r="I4" s="90" t="s">
        <v>21</v>
      </c>
      <c r="K4" s="20"/>
      <c r="L4" s="19"/>
      <c r="P4" s="102"/>
    </row>
    <row r="5" spans="1:17" ht="15" x14ac:dyDescent="0.25">
      <c r="A5" s="60" t="s">
        <v>302</v>
      </c>
      <c r="B5" s="60" t="s">
        <v>58</v>
      </c>
      <c r="C5" s="81">
        <f>+F5-G5+I5+Data!FV7+H5</f>
        <v>2.2992026060819626E-9</v>
      </c>
      <c r="D5" s="81">
        <f>+K5-L5</f>
        <v>0</v>
      </c>
      <c r="F5" s="82">
        <f>+Data!FR7*-1+Data!GC7+Data!FU7*-1</f>
        <v>1626332.9699999993</v>
      </c>
      <c r="G5" s="50">
        <f>+Data!GF7-Data!BF7</f>
        <v>1615777.249999997</v>
      </c>
      <c r="H5" s="50">
        <f>+Data!BE7+Data!BD7</f>
        <v>0</v>
      </c>
      <c r="I5" s="83">
        <f>+Data!X7-Data!EF7</f>
        <v>0</v>
      </c>
      <c r="J5" s="50"/>
      <c r="K5" s="82">
        <f>+Data!GF7-Data!X7</f>
        <v>1523732.499999997</v>
      </c>
      <c r="L5" s="83">
        <f>+Data!GH7+Data!FT7-Data!EF7</f>
        <v>1523732.4999999967</v>
      </c>
      <c r="M5" s="37"/>
      <c r="P5" s="102">
        <f>+D5+Data!EP7</f>
        <v>-67862.530000003753</v>
      </c>
      <c r="Q5" s="102"/>
    </row>
    <row r="6" spans="1:17" ht="15" x14ac:dyDescent="0.25">
      <c r="A6" s="60" t="s">
        <v>303</v>
      </c>
      <c r="B6" s="60" t="s">
        <v>59</v>
      </c>
      <c r="C6" s="81">
        <f>+F6-G6+I6+Data!FV8+H6</f>
        <v>2.3137545213103294E-9</v>
      </c>
      <c r="D6" s="81">
        <f t="shared" ref="D6:D69" si="0">+K6-L6</f>
        <v>0</v>
      </c>
      <c r="F6" s="82">
        <f>+Data!FR8*-1+Data!GC8+Data!FU8*-1</f>
        <v>1803643.1799999997</v>
      </c>
      <c r="G6" s="50">
        <f>+Data!GF8-Data!BF8</f>
        <v>1723491.9599999974</v>
      </c>
      <c r="H6" s="50">
        <f>+Data!BE8+Data!BD8</f>
        <v>0</v>
      </c>
      <c r="I6" s="83">
        <f>+Data!X8-Data!EF8</f>
        <v>0</v>
      </c>
      <c r="J6" s="50"/>
      <c r="K6" s="82">
        <f>+Data!GF8-Data!X8</f>
        <v>1704924.9999999974</v>
      </c>
      <c r="L6" s="83">
        <f>+Data!GH8+Data!FT8-Data!EF8</f>
        <v>1704924.9999999972</v>
      </c>
      <c r="P6" s="102">
        <f>+D6+Data!EP8</f>
        <v>26277.179999997141</v>
      </c>
      <c r="Q6" s="102"/>
    </row>
    <row r="7" spans="1:17" ht="15" x14ac:dyDescent="0.25">
      <c r="A7" s="60" t="s">
        <v>304</v>
      </c>
      <c r="B7" s="60" t="s">
        <v>60</v>
      </c>
      <c r="C7" s="81">
        <f>+F7-G7+I7+Data!FV9+H7</f>
        <v>2.6193447411060333E-9</v>
      </c>
      <c r="D7" s="81">
        <f t="shared" si="0"/>
        <v>0</v>
      </c>
      <c r="F7" s="82">
        <f>+Data!FR9*-1+Data!GC9+Data!FU9*-1</f>
        <v>1093702.3599999999</v>
      </c>
      <c r="G7" s="50">
        <f>+Data!GF9-Data!BF9</f>
        <v>1302273.5699999973</v>
      </c>
      <c r="H7" s="50">
        <f>+Data!BE9+Data!BD9</f>
        <v>0</v>
      </c>
      <c r="I7" s="83">
        <f>+Data!X9-Data!EF9</f>
        <v>0</v>
      </c>
      <c r="J7" s="50"/>
      <c r="K7" s="82">
        <f>+Data!GF9-Data!X9</f>
        <v>1127744.9999999972</v>
      </c>
      <c r="L7" s="83">
        <f>+Data!GH9+Data!FT9-Data!EF9</f>
        <v>1127744.9999999972</v>
      </c>
      <c r="P7" s="102">
        <f>+D7+Data!EP9</f>
        <v>-274787.64000000292</v>
      </c>
      <c r="Q7" s="102"/>
    </row>
    <row r="8" spans="1:17" ht="15" x14ac:dyDescent="0.25">
      <c r="A8" s="60" t="s">
        <v>305</v>
      </c>
      <c r="B8" s="60" t="s">
        <v>61</v>
      </c>
      <c r="C8" s="81">
        <f>+F8-G8+I8+Data!FV10+H8</f>
        <v>1.4551915228366852E-11</v>
      </c>
      <c r="D8" s="81">
        <f t="shared" si="0"/>
        <v>0</v>
      </c>
      <c r="F8" s="82">
        <f>+Data!FR10*-1+Data!GC10+Data!FU10*-1</f>
        <v>770718.11999999941</v>
      </c>
      <c r="G8" s="50">
        <f>+Data!GF10-Data!BF10</f>
        <v>711166.98999999941</v>
      </c>
      <c r="H8" s="50">
        <f>+Data!BE10+Data!BD10</f>
        <v>0</v>
      </c>
      <c r="I8" s="83">
        <f>+Data!X10-Data!EF10</f>
        <v>0</v>
      </c>
      <c r="J8" s="50"/>
      <c r="K8" s="82">
        <f>+Data!GF10-Data!X10</f>
        <v>691679.99999999942</v>
      </c>
      <c r="L8" s="83">
        <f>+Data!GH10+Data!FT10-Data!EF10</f>
        <v>691679.99999999942</v>
      </c>
      <c r="P8" s="102">
        <f>+D8+Data!EP10</f>
        <v>8230.1199999988312</v>
      </c>
      <c r="Q8" s="102"/>
    </row>
    <row r="9" spans="1:17" ht="15" x14ac:dyDescent="0.25">
      <c r="A9" s="60" t="s">
        <v>306</v>
      </c>
      <c r="B9" s="60" t="s">
        <v>62</v>
      </c>
      <c r="C9" s="81">
        <f>+F9-G9+I9+Data!FV11+H9</f>
        <v>2.5000016466947272E-3</v>
      </c>
      <c r="D9" s="81">
        <f t="shared" si="0"/>
        <v>0</v>
      </c>
      <c r="F9" s="82">
        <f>+Data!FR11*-1+Data!GC11+Data!FU11*-1</f>
        <v>1773029.2524999999</v>
      </c>
      <c r="G9" s="50">
        <f>+Data!GF11-Data!BF11</f>
        <v>1726168.4199999983</v>
      </c>
      <c r="H9" s="50">
        <f>+Data!BE11+Data!BD11</f>
        <v>0</v>
      </c>
      <c r="I9" s="83">
        <f>+Data!X11-Data!EF11</f>
        <v>0</v>
      </c>
      <c r="J9" s="50"/>
      <c r="K9" s="82">
        <f>+Data!GF11-Data!X11</f>
        <v>1591958.7499999984</v>
      </c>
      <c r="L9" s="83">
        <f>+Data!GH11+Data!FT11-Data!EF11</f>
        <v>1591958.7499999986</v>
      </c>
      <c r="P9" s="102">
        <f>+D9+Data!EP11</f>
        <v>42820.002499998314</v>
      </c>
      <c r="Q9" s="102"/>
    </row>
    <row r="10" spans="1:17" ht="15" x14ac:dyDescent="0.25">
      <c r="A10" s="60" t="s">
        <v>307</v>
      </c>
      <c r="B10" s="60" t="s">
        <v>63</v>
      </c>
      <c r="C10" s="81">
        <f>+F10-G10+I10+Data!FV12+H10</f>
        <v>-2.499996679830474E-3</v>
      </c>
      <c r="D10" s="81">
        <f t="shared" si="0"/>
        <v>0</v>
      </c>
      <c r="F10" s="82">
        <f>+Data!FR12*-1+Data!GC12+Data!FU12*-1</f>
        <v>1691823.6575000009</v>
      </c>
      <c r="G10" s="50">
        <f>+Data!GF12-Data!BF12</f>
        <v>1493839.6399999976</v>
      </c>
      <c r="H10" s="50">
        <f>+Data!BE12+Data!BD12</f>
        <v>470.87</v>
      </c>
      <c r="I10" s="83">
        <f>+Data!X12-Data!EF12</f>
        <v>0</v>
      </c>
      <c r="J10" s="50"/>
      <c r="K10" s="82">
        <f>+Data!GF12-Data!X12</f>
        <v>1434176.2499999977</v>
      </c>
      <c r="L10" s="83">
        <f>+Data!GH12+Data!FT12-Data!EF12</f>
        <v>1434176.2499999977</v>
      </c>
      <c r="P10" s="102">
        <f>+D10+Data!EP12</f>
        <v>20578.597499998752</v>
      </c>
      <c r="Q10" s="102"/>
    </row>
    <row r="11" spans="1:17" ht="15" x14ac:dyDescent="0.25">
      <c r="A11" s="60" t="s">
        <v>308</v>
      </c>
      <c r="B11" s="60" t="s">
        <v>132</v>
      </c>
      <c r="C11" s="81">
        <f>+F11-G11+I11+Data!FV13+H11</f>
        <v>1.8480932340025902E-9</v>
      </c>
      <c r="D11" s="81">
        <f t="shared" si="0"/>
        <v>0</v>
      </c>
      <c r="F11" s="82">
        <f>+Data!FR13*-1+Data!GC13+Data!FU13*-1</f>
        <v>848590.59000000055</v>
      </c>
      <c r="G11" s="50">
        <f>+Data!GF13-Data!BF13</f>
        <v>946653.4799999987</v>
      </c>
      <c r="H11" s="50">
        <f>+Data!BE13+Data!BD13</f>
        <v>0</v>
      </c>
      <c r="I11" s="83">
        <f>+Data!X13-Data!EF13</f>
        <v>0</v>
      </c>
      <c r="J11" s="50"/>
      <c r="K11" s="82">
        <f>+Data!GF13-Data!X13</f>
        <v>837539.99999999872</v>
      </c>
      <c r="L11" s="83">
        <f>+Data!GH13+Data!FT13-Data!EF13</f>
        <v>837539.99999999884</v>
      </c>
      <c r="P11" s="102">
        <f>+D11+Data!EP13</f>
        <v>-162931.41000000073</v>
      </c>
      <c r="Q11" s="102"/>
    </row>
    <row r="12" spans="1:17" ht="15" x14ac:dyDescent="0.25">
      <c r="A12" s="60" t="s">
        <v>309</v>
      </c>
      <c r="B12" s="60" t="s">
        <v>64</v>
      </c>
      <c r="C12" s="81">
        <f>+F12-G12+I12+Data!FV14+H12</f>
        <v>2.4999997367558535E-3</v>
      </c>
      <c r="D12" s="81">
        <f t="shared" si="0"/>
        <v>0</v>
      </c>
      <c r="F12" s="82">
        <f>+Data!FR14*-1+Data!GC14+Data!FU14*-1</f>
        <v>929731.48249999923</v>
      </c>
      <c r="G12" s="50">
        <f>+Data!GF14-Data!BF14</f>
        <v>923112.19999999949</v>
      </c>
      <c r="H12" s="50">
        <f>+Data!BE14+Data!BD14</f>
        <v>0</v>
      </c>
      <c r="I12" s="83">
        <f>+Data!X14-Data!EF14</f>
        <v>0</v>
      </c>
      <c r="J12" s="50"/>
      <c r="K12" s="82">
        <f>+Data!GF14-Data!X14</f>
        <v>869113.74999999953</v>
      </c>
      <c r="L12" s="83">
        <f>+Data!GH14+Data!FT14-Data!EF14</f>
        <v>869113.74999999953</v>
      </c>
      <c r="P12" s="102">
        <f>+D12+Data!EP14</f>
        <v>-23996.767500001239</v>
      </c>
      <c r="Q12" s="102"/>
    </row>
    <row r="13" spans="1:17" ht="15" x14ac:dyDescent="0.25">
      <c r="A13" s="60" t="s">
        <v>310</v>
      </c>
      <c r="B13" s="60" t="s">
        <v>65</v>
      </c>
      <c r="C13" s="81">
        <f>+F13-G13+I13+Data!FV15+H13</f>
        <v>3.9581209421157837E-9</v>
      </c>
      <c r="D13" s="81">
        <f t="shared" si="0"/>
        <v>0</v>
      </c>
      <c r="F13" s="82">
        <f>+Data!FR15*-1+Data!GC15+Data!FU15*-1</f>
        <v>1001664.7600000013</v>
      </c>
      <c r="G13" s="50">
        <f>+Data!GF15-Data!BF15</f>
        <v>1047692.7699999973</v>
      </c>
      <c r="H13" s="50">
        <f>+Data!BE15+Data!BD15</f>
        <v>0</v>
      </c>
      <c r="I13" s="83">
        <f>+Data!X15-Data!EF15</f>
        <v>0</v>
      </c>
      <c r="J13" s="50"/>
      <c r="K13" s="82">
        <f>+Data!GF15-Data!X15</f>
        <v>959833.74999999732</v>
      </c>
      <c r="L13" s="83">
        <f>+Data!GH15+Data!FT15-Data!EF15</f>
        <v>959833.74999999732</v>
      </c>
      <c r="P13" s="102">
        <f>+D13+Data!EP15</f>
        <v>-64999.490000001388</v>
      </c>
      <c r="Q13" s="102"/>
    </row>
    <row r="14" spans="1:17" ht="15" x14ac:dyDescent="0.25">
      <c r="A14" s="60" t="s">
        <v>311</v>
      </c>
      <c r="B14" s="60" t="s">
        <v>66</v>
      </c>
      <c r="C14" s="81">
        <f>+F14-G14+I14+Data!FV16+H14</f>
        <v>-1.0186340659856796E-9</v>
      </c>
      <c r="D14" s="81">
        <f t="shared" si="0"/>
        <v>0</v>
      </c>
      <c r="F14" s="82">
        <f>+Data!FR16*-1+Data!GC16+Data!FU16*-1</f>
        <v>2117442.9099999992</v>
      </c>
      <c r="G14" s="50">
        <f>+Data!GF16-Data!BF16</f>
        <v>2029551.7400000002</v>
      </c>
      <c r="H14" s="50">
        <f>+Data!BE16+Data!BD16</f>
        <v>0</v>
      </c>
      <c r="I14" s="83">
        <f>+Data!X16-Data!EF16</f>
        <v>0</v>
      </c>
      <c r="J14" s="50"/>
      <c r="K14" s="82">
        <f>+Data!GF16-Data!X16</f>
        <v>1960955.0000000002</v>
      </c>
      <c r="L14" s="83">
        <f>+Data!GH16+Data!FT16-Data!EF16</f>
        <v>1960955</v>
      </c>
      <c r="P14" s="102">
        <f>+D14+Data!EP16</f>
        <v>14437.909999999451</v>
      </c>
      <c r="Q14" s="102"/>
    </row>
    <row r="15" spans="1:17" ht="15" x14ac:dyDescent="0.25">
      <c r="A15" s="60" t="s">
        <v>312</v>
      </c>
      <c r="B15" s="60" t="s">
        <v>90</v>
      </c>
      <c r="C15" s="81">
        <f>+F15-G15+I15+Data!FV17+H15</f>
        <v>1.9063008949160576E-9</v>
      </c>
      <c r="D15" s="81">
        <f t="shared" si="0"/>
        <v>0</v>
      </c>
      <c r="F15" s="82">
        <f>+Data!FR17*-1+Data!GC17+Data!FU17*-1</f>
        <v>893048.38000000059</v>
      </c>
      <c r="G15" s="50">
        <f>+Data!GF17-Data!BF17</f>
        <v>856132.82999999868</v>
      </c>
      <c r="H15" s="50">
        <f>+Data!BE17+Data!BD17</f>
        <v>0</v>
      </c>
      <c r="I15" s="83">
        <f>+Data!X17-Data!EF17</f>
        <v>0</v>
      </c>
      <c r="J15" s="50"/>
      <c r="K15" s="82">
        <f>+Data!GF17-Data!X17</f>
        <v>815689.99999999872</v>
      </c>
      <c r="L15" s="83">
        <f>+Data!GH17+Data!FT17-Data!EF17</f>
        <v>815689.99999999884</v>
      </c>
      <c r="P15" s="102">
        <f>+D15+Data!EP17</f>
        <v>-50415.620000000694</v>
      </c>
      <c r="Q15" s="102"/>
    </row>
    <row r="16" spans="1:17" ht="15" x14ac:dyDescent="0.25">
      <c r="A16" s="60" t="s">
        <v>313</v>
      </c>
      <c r="B16" s="60" t="s">
        <v>67</v>
      </c>
      <c r="C16" s="81">
        <f>+F16-G16+I16+Data!FV18+H16</f>
        <v>-2.0256265997886658E-8</v>
      </c>
      <c r="D16" s="81">
        <f t="shared" si="0"/>
        <v>0</v>
      </c>
      <c r="F16" s="82">
        <f>+Data!FR18*-1+Data!GC18+Data!FU18*-1</f>
        <v>2403764.1199999778</v>
      </c>
      <c r="G16" s="50">
        <f>+Data!GF18-Data!BF18</f>
        <v>2582770.609999998</v>
      </c>
      <c r="H16" s="50">
        <f>+Data!BE18+Data!BD18</f>
        <v>0</v>
      </c>
      <c r="I16" s="83">
        <f>+Data!X18-Data!EF18</f>
        <v>0</v>
      </c>
      <c r="J16" s="50"/>
      <c r="K16" s="82">
        <f>+Data!GF18-Data!X18</f>
        <v>2309889.9999999991</v>
      </c>
      <c r="L16" s="83">
        <f>+Data!GH18+Data!FT18-Data!EF18</f>
        <v>2309889.9999999991</v>
      </c>
      <c r="P16" s="102">
        <f>+D16+Data!EP18</f>
        <v>-158027.88000002317</v>
      </c>
      <c r="Q16" s="102"/>
    </row>
    <row r="17" spans="1:17" ht="15" x14ac:dyDescent="0.25">
      <c r="A17" s="60" t="s">
        <v>314</v>
      </c>
      <c r="B17" s="60" t="s">
        <v>68</v>
      </c>
      <c r="C17" s="81">
        <f>+F17-G17+I17+Data!FV19+H17</f>
        <v>-2.5000022724270821E-3</v>
      </c>
      <c r="D17" s="81">
        <f t="shared" si="0"/>
        <v>0</v>
      </c>
      <c r="F17" s="82">
        <f>+Data!FR19*-1+Data!GC19+Data!FU19*-1</f>
        <v>881091.49749999843</v>
      </c>
      <c r="G17" s="50">
        <f>+Data!GF19-Data!BF19</f>
        <v>921485.2500000007</v>
      </c>
      <c r="H17" s="50">
        <f>+Data!BE19+Data!BD19</f>
        <v>0</v>
      </c>
      <c r="I17" s="83">
        <f>+Data!X19-Data!EF19</f>
        <v>0</v>
      </c>
      <c r="J17" s="50"/>
      <c r="K17" s="82">
        <f>+Data!GF19-Data!X19</f>
        <v>863966.2500000007</v>
      </c>
      <c r="L17" s="83">
        <f>+Data!GH19+Data!FT19-Data!EF19</f>
        <v>863966.2500000007</v>
      </c>
      <c r="P17" s="102">
        <f>+D17+Data!EP19</f>
        <v>-84854.252500000875</v>
      </c>
      <c r="Q17" s="102"/>
    </row>
    <row r="18" spans="1:17" ht="15" x14ac:dyDescent="0.25">
      <c r="A18" s="60" t="s">
        <v>315</v>
      </c>
      <c r="B18" s="60" t="s">
        <v>70</v>
      </c>
      <c r="C18" s="81">
        <f>+F18-G18+I18+Data!FV20+H18</f>
        <v>5.8207660913467407E-10</v>
      </c>
      <c r="D18" s="81">
        <f t="shared" si="0"/>
        <v>0</v>
      </c>
      <c r="F18" s="82">
        <f>+Data!FR20*-1+Data!GC20+Data!FU20*-1</f>
        <v>1576076.3000000007</v>
      </c>
      <c r="G18" s="50">
        <f>+Data!GF20-Data!BF20</f>
        <v>1592791.4200000002</v>
      </c>
      <c r="H18" s="50">
        <f>+Data!BE20+Data!BD20</f>
        <v>0</v>
      </c>
      <c r="I18" s="83">
        <f>+Data!X20-Data!EF20</f>
        <v>0</v>
      </c>
      <c r="J18" s="50"/>
      <c r="K18" s="82">
        <f>+Data!GF20-Data!X20</f>
        <v>1521578.7500000002</v>
      </c>
      <c r="L18" s="83">
        <f>+Data!GH20+Data!FT20-Data!EF20</f>
        <v>1521578.7500000005</v>
      </c>
      <c r="P18" s="102">
        <f>+D18+Data!EP20</f>
        <v>-82395.949999999022</v>
      </c>
      <c r="Q18" s="102"/>
    </row>
    <row r="19" spans="1:17" ht="15" x14ac:dyDescent="0.25">
      <c r="A19" s="60" t="s">
        <v>316</v>
      </c>
      <c r="B19" s="60" t="s">
        <v>450</v>
      </c>
      <c r="C19" s="81">
        <f>+F19-G19+I19+Data!FV21+H19</f>
        <v>4.9999978582491167E-3</v>
      </c>
      <c r="D19" s="81">
        <f t="shared" si="0"/>
        <v>0</v>
      </c>
      <c r="F19" s="82">
        <f>+Data!FR21*-1+Data!GC21+Data!FU21*-1</f>
        <v>1775602.7949999969</v>
      </c>
      <c r="G19" s="50">
        <f>+Data!GF21-Data!BF21</f>
        <v>1794803.2299999991</v>
      </c>
      <c r="H19" s="50">
        <f>+Data!BE21+Data!BD21</f>
        <v>0</v>
      </c>
      <c r="I19" s="83">
        <f>+Data!X21-Data!EF21</f>
        <v>0</v>
      </c>
      <c r="J19" s="50"/>
      <c r="K19" s="82">
        <f>+Data!GF21-Data!X21</f>
        <v>1750139.9999999991</v>
      </c>
      <c r="L19" s="83">
        <f>+Data!GH21+Data!FT21-Data!EF21</f>
        <v>1750139.9999999993</v>
      </c>
      <c r="P19" s="102">
        <f>+D19+Data!EP21</f>
        <v>-73859.205000004033</v>
      </c>
      <c r="Q19" s="102"/>
    </row>
    <row r="20" spans="1:17" ht="15" x14ac:dyDescent="0.25">
      <c r="A20" s="60" t="s">
        <v>317</v>
      </c>
      <c r="B20" s="60" t="s">
        <v>71</v>
      </c>
      <c r="C20" s="81">
        <f>+F20-G20+I20+Data!FV22+H20</f>
        <v>5.0000048649962991E-3</v>
      </c>
      <c r="D20" s="81">
        <f t="shared" si="0"/>
        <v>0</v>
      </c>
      <c r="F20" s="82">
        <f>+Data!FR22*-1+Data!GC22+Data!FU22*-1</f>
        <v>1046125.4950000017</v>
      </c>
      <c r="G20" s="50">
        <f>+Data!GF22-Data!BF22</f>
        <v>961772.01999999688</v>
      </c>
      <c r="H20" s="50">
        <f>+Data!BE22+Data!BD22</f>
        <v>0</v>
      </c>
      <c r="I20" s="83">
        <f>+Data!X22-Data!EF22</f>
        <v>0</v>
      </c>
      <c r="J20" s="50"/>
      <c r="K20" s="82">
        <f>+Data!GF22-Data!X22</f>
        <v>993557.49999999686</v>
      </c>
      <c r="L20" s="83">
        <f>+Data!GH22+Data!FT22-Data!EF22</f>
        <v>993557.49999999697</v>
      </c>
      <c r="P20" s="102">
        <f>+D20+Data!EP22</f>
        <v>-40713.005000001402</v>
      </c>
      <c r="Q20" s="102"/>
    </row>
    <row r="21" spans="1:17" ht="15" x14ac:dyDescent="0.25">
      <c r="A21" s="60" t="s">
        <v>318</v>
      </c>
      <c r="B21" s="60" t="s">
        <v>72</v>
      </c>
      <c r="C21" s="81">
        <f>+F21-G21+I21+Data!FV23+H21</f>
        <v>-9.9998938821954653E-5</v>
      </c>
      <c r="D21" s="81">
        <f t="shared" si="0"/>
        <v>0</v>
      </c>
      <c r="F21" s="82">
        <f>+Data!FR23*-1+Data!GC23+Data!FU23*-1</f>
        <v>1146101.9399000006</v>
      </c>
      <c r="G21" s="50">
        <f>+Data!GF23-Data!BF23</f>
        <v>1118989.2299999995</v>
      </c>
      <c r="H21" s="50">
        <f>+Data!BE23+Data!BD23</f>
        <v>0</v>
      </c>
      <c r="I21" s="83">
        <f>+Data!X23-Data!EF23</f>
        <v>0</v>
      </c>
      <c r="J21" s="50"/>
      <c r="K21" s="82">
        <f>+Data!GF23-Data!X23</f>
        <v>1079786.9999999995</v>
      </c>
      <c r="L21" s="83">
        <f>+Data!GH23+Data!FT23-Data!EF23</f>
        <v>1079786.9999999995</v>
      </c>
      <c r="P21" s="102">
        <f>+D21+Data!EP23</f>
        <v>20300.939900000114</v>
      </c>
      <c r="Q21" s="102"/>
    </row>
    <row r="22" spans="1:17" ht="15" x14ac:dyDescent="0.25">
      <c r="A22" s="60" t="s">
        <v>319</v>
      </c>
      <c r="B22" s="60" t="s">
        <v>320</v>
      </c>
      <c r="C22" s="81">
        <f>+F22-G22+I22+Data!FV24+H22</f>
        <v>-2.4999983434099704E-3</v>
      </c>
      <c r="D22" s="81">
        <f t="shared" si="0"/>
        <v>0</v>
      </c>
      <c r="F22" s="82">
        <f>+Data!FR24*-1+Data!GC24+Data!FU24*-1</f>
        <v>916691.64749999961</v>
      </c>
      <c r="G22" s="50">
        <f>+Data!GF24-Data!BF24</f>
        <v>930930.67999999796</v>
      </c>
      <c r="H22" s="50">
        <f>+Data!BE24+Data!BD24</f>
        <v>0</v>
      </c>
      <c r="I22" s="83">
        <f>+Data!X24-Data!EF24</f>
        <v>0</v>
      </c>
      <c r="J22" s="50"/>
      <c r="K22" s="82">
        <f>+Data!GF24-Data!X24</f>
        <v>941006.2499999979</v>
      </c>
      <c r="L22" s="83">
        <f>+Data!GH24+Data!FT24-Data!EF24</f>
        <v>941006.24999999802</v>
      </c>
      <c r="P22" s="102">
        <f>+D22+Data!EP24</f>
        <v>-164920.10250000248</v>
      </c>
      <c r="Q22" s="102"/>
    </row>
    <row r="23" spans="1:17" ht="15" x14ac:dyDescent="0.25">
      <c r="A23" s="60" t="s">
        <v>321</v>
      </c>
      <c r="B23" s="60" t="s">
        <v>73</v>
      </c>
      <c r="C23" s="81">
        <f>+F23-G23+I23+Data!FV25+H23</f>
        <v>1.5570549294352531E-9</v>
      </c>
      <c r="D23" s="81">
        <f t="shared" si="0"/>
        <v>0</v>
      </c>
      <c r="F23" s="82">
        <f>+Data!FR25*-1+Data!GC25+Data!FU25*-1</f>
        <v>982836.84000000055</v>
      </c>
      <c r="G23" s="50">
        <f>+Data!GF25-Data!BF25</f>
        <v>922948.66999999899</v>
      </c>
      <c r="H23" s="50">
        <f>+Data!BE25+Data!BD25</f>
        <v>0</v>
      </c>
      <c r="I23" s="83">
        <f>+Data!X25-Data!EF25</f>
        <v>0</v>
      </c>
      <c r="J23" s="50"/>
      <c r="K23" s="82">
        <f>+Data!GF25-Data!X25</f>
        <v>874179.99999999907</v>
      </c>
      <c r="L23" s="83">
        <f>+Data!GH25+Data!FT25-Data!EF25</f>
        <v>874179.99999999907</v>
      </c>
      <c r="P23" s="102">
        <f>+D23+Data!EP25</f>
        <v>11692.839999999618</v>
      </c>
      <c r="Q23" s="102"/>
    </row>
    <row r="24" spans="1:17" ht="15" x14ac:dyDescent="0.25">
      <c r="A24" s="60" t="s">
        <v>322</v>
      </c>
      <c r="B24" s="60" t="s">
        <v>159</v>
      </c>
      <c r="C24" s="81">
        <f>+F24-G24+I24+Data!FV26+H24</f>
        <v>3.8708094507455826E-9</v>
      </c>
      <c r="D24" s="81">
        <f t="shared" si="0"/>
        <v>0</v>
      </c>
      <c r="F24" s="82">
        <f>+Data!FR26*-1+Data!GC26+Data!FU26*-1</f>
        <v>1755123.6000000006</v>
      </c>
      <c r="G24" s="50">
        <f>+Data!GF26-Data!BF26</f>
        <v>1633270.3999999966</v>
      </c>
      <c r="H24" s="50">
        <f>+Data!BE26+Data!BD26</f>
        <v>0</v>
      </c>
      <c r="I24" s="83">
        <f>+Data!X26-Data!EF26</f>
        <v>0</v>
      </c>
      <c r="J24" s="50"/>
      <c r="K24" s="82">
        <f>+Data!GF26-Data!X26</f>
        <v>1590481.2499999967</v>
      </c>
      <c r="L24" s="83">
        <f>+Data!GH26+Data!FT26-Data!EF26</f>
        <v>1590481.2499999967</v>
      </c>
      <c r="P24" s="102">
        <f>+D24+Data!EP26</f>
        <v>30151.849999997299</v>
      </c>
      <c r="Q24" s="102"/>
    </row>
    <row r="25" spans="1:17" ht="15" x14ac:dyDescent="0.25">
      <c r="A25" s="60" t="s">
        <v>323</v>
      </c>
      <c r="B25" s="60" t="s">
        <v>324</v>
      </c>
      <c r="C25" s="81">
        <f>+F25-G25+I25+Data!FV27+H25</f>
        <v>-4.9999998300336301E-3</v>
      </c>
      <c r="D25" s="81">
        <f t="shared" si="0"/>
        <v>0</v>
      </c>
      <c r="F25" s="82">
        <f>+Data!FR27*-1+Data!GC27+Data!FU27*-1</f>
        <v>1004666.2249999982</v>
      </c>
      <c r="G25" s="50">
        <f>+Data!GF27-Data!BF27</f>
        <v>799104.81999999809</v>
      </c>
      <c r="H25" s="50">
        <f>+Data!BE27+Data!BD27</f>
        <v>0</v>
      </c>
      <c r="I25" s="83">
        <f>+Data!X27-Data!EF27</f>
        <v>0</v>
      </c>
      <c r="J25" s="50"/>
      <c r="K25" s="82">
        <f>+Data!GF27-Data!X27</f>
        <v>455957.49999999808</v>
      </c>
      <c r="L25" s="83">
        <f>+Data!GH27+Data!FT27-Data!EF27</f>
        <v>455957.49999999814</v>
      </c>
      <c r="P25" s="102">
        <f>+D25+Data!EP27</f>
        <v>358377.72499999631</v>
      </c>
      <c r="Q25" s="102"/>
    </row>
    <row r="26" spans="1:17" ht="15" x14ac:dyDescent="0.25">
      <c r="A26" s="60" t="s">
        <v>325</v>
      </c>
      <c r="B26" s="60" t="s">
        <v>74</v>
      </c>
      <c r="C26" s="81">
        <f>+F26-G26+I26+Data!FV28+H26</f>
        <v>2.5000052264658734E-3</v>
      </c>
      <c r="D26" s="81">
        <f t="shared" si="0"/>
        <v>0</v>
      </c>
      <c r="F26" s="82">
        <f>+Data!FR28*-1+Data!GC28+Data!FU28*-1</f>
        <v>1233530.4125000024</v>
      </c>
      <c r="G26" s="50">
        <f>+Data!GF28-Data!BF28</f>
        <v>1131110.7299999972</v>
      </c>
      <c r="H26" s="50">
        <f>+Data!BE28+Data!BD28</f>
        <v>0</v>
      </c>
      <c r="I26" s="83">
        <f>+Data!X28-Data!EF28</f>
        <v>0</v>
      </c>
      <c r="J26" s="50"/>
      <c r="K26" s="82">
        <f>+Data!GF28-Data!X28</f>
        <v>1106658.7499999972</v>
      </c>
      <c r="L26" s="83">
        <f>+Data!GH28+Data!FT28-Data!EF28</f>
        <v>1106658.7499999972</v>
      </c>
      <c r="P26" s="102">
        <f>+D26+Data!EP28</f>
        <v>16665.162499999627</v>
      </c>
      <c r="Q26" s="102"/>
    </row>
    <row r="27" spans="1:17" ht="15" x14ac:dyDescent="0.25">
      <c r="A27" s="60" t="s">
        <v>326</v>
      </c>
      <c r="B27" s="60" t="s">
        <v>75</v>
      </c>
      <c r="C27" s="81">
        <f>+F27-G27+I27+Data!FV29+H27</f>
        <v>1.2660166248679161E-9</v>
      </c>
      <c r="D27" s="81">
        <f t="shared" si="0"/>
        <v>0</v>
      </c>
      <c r="F27" s="82">
        <f>+Data!FR29*-1+Data!GC29+Data!FU29*-1</f>
        <v>1175801.0299999998</v>
      </c>
      <c r="G27" s="50">
        <f>+Data!GF29-Data!BF29</f>
        <v>1166581.1699999985</v>
      </c>
      <c r="H27" s="50">
        <f>+Data!BE29+Data!BD29</f>
        <v>0</v>
      </c>
      <c r="I27" s="83">
        <f>+Data!X29-Data!EF29</f>
        <v>0</v>
      </c>
      <c r="J27" s="50"/>
      <c r="K27" s="82">
        <f>+Data!GF29-Data!X29</f>
        <v>1111558.7499999986</v>
      </c>
      <c r="L27" s="83">
        <f>+Data!GH29+Data!FT29-Data!EF29</f>
        <v>1111558.7499999986</v>
      </c>
      <c r="P27" s="102">
        <f>+D27+Data!EP29</f>
        <v>1153.7799999983981</v>
      </c>
      <c r="Q27" s="102"/>
    </row>
    <row r="28" spans="1:17" ht="15" x14ac:dyDescent="0.25">
      <c r="A28" s="60" t="s">
        <v>327</v>
      </c>
      <c r="B28" s="60" t="s">
        <v>451</v>
      </c>
      <c r="C28" s="81">
        <f>+F28-G28+I28+Data!FV30+H28</f>
        <v>5.0000013143289834E-3</v>
      </c>
      <c r="D28" s="81">
        <f t="shared" si="0"/>
        <v>0</v>
      </c>
      <c r="F28" s="82">
        <f>+Data!FR30*-1+Data!GC30+Data!FU30*-1</f>
        <v>1025343.8050000002</v>
      </c>
      <c r="G28" s="50">
        <f>+Data!GF30-Data!BF30</f>
        <v>951517.25999999885</v>
      </c>
      <c r="H28" s="50">
        <f>+Data!BE30+Data!BD30</f>
        <v>0</v>
      </c>
      <c r="I28" s="83">
        <f>+Data!X30-Data!EF30</f>
        <v>0</v>
      </c>
      <c r="J28" s="50"/>
      <c r="K28" s="82">
        <f>+Data!GF30-Data!X30</f>
        <v>912360.34999999881</v>
      </c>
      <c r="L28" s="83">
        <f>+Data!GH30+Data!FT30-Data!EF30</f>
        <v>912360.34999999881</v>
      </c>
      <c r="P28" s="102">
        <f>+D28+Data!EP30</f>
        <v>19711.154999999097</v>
      </c>
      <c r="Q28" s="102"/>
    </row>
    <row r="29" spans="1:17" ht="15" x14ac:dyDescent="0.25">
      <c r="A29" s="60" t="s">
        <v>328</v>
      </c>
      <c r="B29" s="60" t="s">
        <v>329</v>
      </c>
      <c r="C29" s="81">
        <f>+F29-G29+I29+Data!FV31+H29</f>
        <v>3.7034624256193638E-9</v>
      </c>
      <c r="D29" s="81">
        <f t="shared" si="0"/>
        <v>0</v>
      </c>
      <c r="F29" s="82">
        <f>+Data!FR31*-1+Data!GC31+Data!FU31*-1</f>
        <v>2013213.2200000016</v>
      </c>
      <c r="G29" s="50">
        <f>+Data!GF31-Data!BF31</f>
        <v>1988718.2399999979</v>
      </c>
      <c r="H29" s="50">
        <f>+Data!BE31+Data!BD31</f>
        <v>0</v>
      </c>
      <c r="I29" s="83">
        <f>+Data!X31-Data!EF31</f>
        <v>0</v>
      </c>
      <c r="J29" s="50"/>
      <c r="K29" s="82">
        <f>+Data!GF31-Data!X31</f>
        <v>2006494.9999999979</v>
      </c>
      <c r="L29" s="83">
        <f>+Data!GH31+Data!FT31-Data!EF31</f>
        <v>2006494.9999999981</v>
      </c>
      <c r="P29" s="102">
        <f>+D29+Data!EP31</f>
        <v>252.2199999995064</v>
      </c>
      <c r="Q29" s="102"/>
    </row>
    <row r="30" spans="1:17" ht="15" x14ac:dyDescent="0.25">
      <c r="A30" s="60" t="s">
        <v>330</v>
      </c>
      <c r="B30" s="60" t="s">
        <v>77</v>
      </c>
      <c r="C30" s="81">
        <f>+F30-G30+I30+Data!FV32+H30</f>
        <v>3.1905074138194323E-9</v>
      </c>
      <c r="D30" s="81">
        <f t="shared" si="0"/>
        <v>0</v>
      </c>
      <c r="F30" s="82">
        <f>+Data!FR32*-1+Data!GC32+Data!FU32*-1</f>
        <v>774735.60000000289</v>
      </c>
      <c r="G30" s="50">
        <f>+Data!GF32-Data!BF32</f>
        <v>754920.0499999997</v>
      </c>
      <c r="H30" s="50">
        <f>+Data!BE32+Data!BD32</f>
        <v>0</v>
      </c>
      <c r="I30" s="83">
        <f>+Data!X32-Data!EF32</f>
        <v>0</v>
      </c>
      <c r="J30" s="50"/>
      <c r="K30" s="82">
        <f>+Data!GF32-Data!X32</f>
        <v>738879.99999999977</v>
      </c>
      <c r="L30" s="83">
        <f>+Data!GH32+Data!FT32-Data!EF32</f>
        <v>738879.99999999977</v>
      </c>
      <c r="P30" s="102">
        <f>+D30+Data!EP32</f>
        <v>28934.600000002654</v>
      </c>
      <c r="Q30" s="102"/>
    </row>
    <row r="31" spans="1:17" ht="15" x14ac:dyDescent="0.25">
      <c r="A31" s="60" t="s">
        <v>331</v>
      </c>
      <c r="B31" s="60" t="s">
        <v>452</v>
      </c>
      <c r="C31" s="81">
        <f>+F31-G31+I31+Data!FV33+H31</f>
        <v>-4.999996061087586E-3</v>
      </c>
      <c r="D31" s="81">
        <f t="shared" si="0"/>
        <v>0</v>
      </c>
      <c r="F31" s="82">
        <f>+Data!FR33*-1+Data!GC33+Data!FU33*-1</f>
        <v>2025323.1650000019</v>
      </c>
      <c r="G31" s="50">
        <f>+Data!GF33-Data!BF33</f>
        <v>1925655.0399999979</v>
      </c>
      <c r="H31" s="50">
        <f>+Data!BE33+Data!BD33</f>
        <v>0</v>
      </c>
      <c r="I31" s="83">
        <f>+Data!X33-Data!EF33</f>
        <v>0</v>
      </c>
      <c r="J31" s="50"/>
      <c r="K31" s="82">
        <f>+Data!GF33-Data!X33</f>
        <v>1826587.4999999981</v>
      </c>
      <c r="L31" s="83">
        <f>+Data!GH33+Data!FT33-Data!EF33</f>
        <v>1826587.4999999981</v>
      </c>
      <c r="P31" s="102">
        <f>+D31+Data!EP33</f>
        <v>73300.665000000037</v>
      </c>
      <c r="Q31" s="102"/>
    </row>
    <row r="32" spans="1:17" ht="15" x14ac:dyDescent="0.25">
      <c r="A32" s="60" t="s">
        <v>332</v>
      </c>
      <c r="B32" s="60" t="s">
        <v>79</v>
      </c>
      <c r="C32" s="81">
        <f>+F32-G32+I32+Data!FV34+H32</f>
        <v>2.2992026060819626E-9</v>
      </c>
      <c r="D32" s="81">
        <f t="shared" si="0"/>
        <v>0</v>
      </c>
      <c r="F32" s="82">
        <f>+Data!FR34*-1+Data!GC34+Data!FU34*-1</f>
        <v>1826115.8699999992</v>
      </c>
      <c r="G32" s="50">
        <f>+Data!GF34-Data!BF34</f>
        <v>1782830.1499999969</v>
      </c>
      <c r="H32" s="50">
        <f>+Data!BE34+Data!BD34</f>
        <v>0</v>
      </c>
      <c r="I32" s="83">
        <f>+Data!X34-Data!EF34</f>
        <v>0</v>
      </c>
      <c r="J32" s="50"/>
      <c r="K32" s="82">
        <f>+Data!GF34-Data!X34</f>
        <v>1689701.8599999971</v>
      </c>
      <c r="L32" s="83">
        <f>+Data!GH34+Data!FT34-Data!EF34</f>
        <v>1689701.8599999973</v>
      </c>
      <c r="P32" s="102">
        <f>+D32+Data!EP34</f>
        <v>44153.729999996023</v>
      </c>
      <c r="Q32" s="102"/>
    </row>
    <row r="33" spans="1:17" ht="15" x14ac:dyDescent="0.25">
      <c r="A33" s="60" t="s">
        <v>333</v>
      </c>
      <c r="B33" s="60" t="s">
        <v>80</v>
      </c>
      <c r="C33" s="81">
        <f>+F33-G33+I33+Data!FV35+H33</f>
        <v>-1.1350493878126144E-9</v>
      </c>
      <c r="D33" s="81">
        <f t="shared" si="0"/>
        <v>0</v>
      </c>
      <c r="F33" s="82">
        <f>+Data!FR35*-1+Data!GC35+Data!FU35*-1</f>
        <v>2399084.1899999967</v>
      </c>
      <c r="G33" s="50">
        <f>+Data!GF35-Data!BF35</f>
        <v>2237536.6599999978</v>
      </c>
      <c r="H33" s="50">
        <f>+Data!BE35+Data!BD35</f>
        <v>0</v>
      </c>
      <c r="I33" s="83">
        <f>+Data!X35-Data!EF35</f>
        <v>0</v>
      </c>
      <c r="J33" s="50"/>
      <c r="K33" s="82">
        <f>+Data!GF35-Data!X35</f>
        <v>2163659.9999999977</v>
      </c>
      <c r="L33" s="83">
        <f>+Data!GH35+Data!FT35-Data!EF35</f>
        <v>2163659.9999999977</v>
      </c>
      <c r="P33" s="102">
        <f>+D33+Data!EP35</f>
        <v>101.18999999435619</v>
      </c>
      <c r="Q33" s="102"/>
    </row>
    <row r="34" spans="1:17" ht="15" x14ac:dyDescent="0.25">
      <c r="A34" s="60" t="s">
        <v>334</v>
      </c>
      <c r="B34" s="60" t="s">
        <v>81</v>
      </c>
      <c r="C34" s="81">
        <f>+F34-G34+I34+Data!FV36+H34</f>
        <v>4.2500005001784302E-2</v>
      </c>
      <c r="D34" s="81">
        <f t="shared" si="0"/>
        <v>0</v>
      </c>
      <c r="F34" s="82">
        <f>+Data!FR36*-1+Data!GC36+Data!FU36*-1</f>
        <v>1442373.2725000035</v>
      </c>
      <c r="G34" s="50">
        <f>+Data!GF36-Data!BF36</f>
        <v>1492716.0899999985</v>
      </c>
      <c r="H34" s="50">
        <f>+Data!BE36+Data!BD36</f>
        <v>0</v>
      </c>
      <c r="I34" s="83">
        <f>+Data!X36-Data!EF36</f>
        <v>0</v>
      </c>
      <c r="J34" s="50"/>
      <c r="K34" s="82">
        <f>+Data!GF36-Data!X36</f>
        <v>1350528.7499999984</v>
      </c>
      <c r="L34" s="83">
        <f>+Data!GH36+Data!FT36-Data!EF36</f>
        <v>1350528.7499999984</v>
      </c>
      <c r="P34" s="102">
        <f>+D34+Data!EP36</f>
        <v>-98571.977499998175</v>
      </c>
      <c r="Q34" s="102"/>
    </row>
    <row r="35" spans="1:17" ht="15" x14ac:dyDescent="0.25">
      <c r="A35" s="60" t="s">
        <v>335</v>
      </c>
      <c r="B35" s="60" t="s">
        <v>82</v>
      </c>
      <c r="C35" s="81">
        <f>+F35-G35+I35+Data!FV37+H35</f>
        <v>5.5879354476928711E-9</v>
      </c>
      <c r="D35" s="81">
        <f t="shared" si="0"/>
        <v>0</v>
      </c>
      <c r="F35" s="82">
        <f>+Data!FR37*-1+Data!GC37+Data!FU37*-1</f>
        <v>1600922.6900000037</v>
      </c>
      <c r="G35" s="50">
        <f>+Data!GF37-Data!BF37</f>
        <v>1671888.6899999981</v>
      </c>
      <c r="H35" s="50">
        <f>+Data!BE37+Data!BD37</f>
        <v>0</v>
      </c>
      <c r="I35" s="83">
        <f>+Data!X37-Data!EF37</f>
        <v>0</v>
      </c>
      <c r="J35" s="50"/>
      <c r="K35" s="82">
        <f>+Data!GF37-Data!X37</f>
        <v>1584919.9999999981</v>
      </c>
      <c r="L35" s="83">
        <f>+Data!GH37+Data!FT37-Data!EF37</f>
        <v>1584919.9999999981</v>
      </c>
      <c r="P35" s="102">
        <f>+D35+Data!EP37</f>
        <v>-238356.30999999819</v>
      </c>
      <c r="Q35" s="102"/>
    </row>
    <row r="36" spans="1:17" ht="15" x14ac:dyDescent="0.25">
      <c r="A36" s="60" t="s">
        <v>336</v>
      </c>
      <c r="B36" s="60" t="s">
        <v>83</v>
      </c>
      <c r="C36" s="81">
        <f>+F36-G36+I36+Data!FV38+H36</f>
        <v>2.4999986926559359E-3</v>
      </c>
      <c r="D36" s="81">
        <f t="shared" si="0"/>
        <v>0</v>
      </c>
      <c r="F36" s="82">
        <f>+Data!FR38*-1+Data!GC38+Data!FU38*-1</f>
        <v>1904861.2224999971</v>
      </c>
      <c r="G36" s="50">
        <f>+Data!GF38-Data!BF38</f>
        <v>1715212.3199999984</v>
      </c>
      <c r="H36" s="50">
        <f>+Data!BE38+Data!BD38</f>
        <v>0</v>
      </c>
      <c r="I36" s="83">
        <f>+Data!X38-Data!EF38</f>
        <v>0</v>
      </c>
      <c r="J36" s="50"/>
      <c r="K36" s="82">
        <f>+Data!GF38-Data!X38</f>
        <v>1689013.7499999984</v>
      </c>
      <c r="L36" s="83">
        <f>+Data!GH38+Data!FT38-Data!EF38</f>
        <v>1689013.7499999984</v>
      </c>
      <c r="P36" s="102">
        <f>+D36+Data!EP38</f>
        <v>16925.972499995492</v>
      </c>
      <c r="Q36" s="102"/>
    </row>
    <row r="37" spans="1:17" ht="15" x14ac:dyDescent="0.25">
      <c r="A37" s="60" t="s">
        <v>337</v>
      </c>
      <c r="B37" s="60" t="s">
        <v>84</v>
      </c>
      <c r="C37" s="81">
        <f>+F37-G37+I37+Data!FV39+H37</f>
        <v>1.0186340659856796E-9</v>
      </c>
      <c r="D37" s="81">
        <f t="shared" si="0"/>
        <v>0</v>
      </c>
      <c r="F37" s="82">
        <f>+Data!FR39*-1+Data!GC39+Data!FU39*-1</f>
        <v>2219470.94</v>
      </c>
      <c r="G37" s="50">
        <f>+Data!GF39-Data!BF39</f>
        <v>2189964.0899999989</v>
      </c>
      <c r="H37" s="50">
        <f>+Data!BE39+Data!BD39</f>
        <v>0</v>
      </c>
      <c r="I37" s="83">
        <f>+Data!X39-Data!EF39</f>
        <v>0</v>
      </c>
      <c r="J37" s="50"/>
      <c r="K37" s="82">
        <f>+Data!GF39-Data!X39</f>
        <v>2098300.1799999992</v>
      </c>
      <c r="L37" s="83">
        <f>+Data!GH39+Data!FT39-Data!EF39</f>
        <v>2098300.1799999992</v>
      </c>
      <c r="P37" s="102">
        <f>+D37+Data!EP39</f>
        <v>1184.1199999991804</v>
      </c>
      <c r="Q37" s="102"/>
    </row>
    <row r="38" spans="1:17" ht="15" x14ac:dyDescent="0.25">
      <c r="A38" s="60" t="s">
        <v>338</v>
      </c>
      <c r="B38" s="60" t="s">
        <v>85</v>
      </c>
      <c r="C38" s="81">
        <f>+F38-G38+I38+Data!FV40+H38</f>
        <v>5.0000032242678571E-3</v>
      </c>
      <c r="D38" s="81">
        <f t="shared" si="0"/>
        <v>0</v>
      </c>
      <c r="F38" s="82">
        <f>+Data!FR40*-1+Data!GC40+Data!FU40*-1</f>
        <v>1736100.4850000017</v>
      </c>
      <c r="G38" s="50">
        <f>+Data!GF40-Data!BF40</f>
        <v>1689497.6499999985</v>
      </c>
      <c r="H38" s="50">
        <f>+Data!BE40+Data!BD40</f>
        <v>-24480.97</v>
      </c>
      <c r="I38" s="83">
        <f>+Data!X40-Data!EF40</f>
        <v>0</v>
      </c>
      <c r="J38" s="50"/>
      <c r="K38" s="82">
        <f>+Data!GF40-Data!X40</f>
        <v>1585929.9999999986</v>
      </c>
      <c r="L38" s="83">
        <f>+Data!GH40+Data!FT40-Data!EF40</f>
        <v>1585929.9999999986</v>
      </c>
      <c r="P38" s="102">
        <f>+D38+Data!EP40</f>
        <v>25546.66500000027</v>
      </c>
      <c r="Q38" s="102"/>
    </row>
    <row r="39" spans="1:17" ht="15" x14ac:dyDescent="0.25">
      <c r="A39" s="60" t="s">
        <v>339</v>
      </c>
      <c r="B39" s="60" t="s">
        <v>135</v>
      </c>
      <c r="C39" s="81">
        <f>+F39-G39+I39+Data!FV41+H39</f>
        <v>4.999999946448952E-3</v>
      </c>
      <c r="D39" s="81">
        <f t="shared" si="0"/>
        <v>0</v>
      </c>
      <c r="F39" s="82">
        <f>+Data!FR41*-1+Data!GC41+Data!FU41*-1</f>
        <v>1406593.5349999992</v>
      </c>
      <c r="G39" s="50">
        <f>+Data!GF41-Data!BF41</f>
        <v>1358613.9699999993</v>
      </c>
      <c r="H39" s="50">
        <f>+Data!BE41+Data!BD41</f>
        <v>0</v>
      </c>
      <c r="I39" s="83">
        <f>+Data!X41-Data!EF41</f>
        <v>0</v>
      </c>
      <c r="J39" s="50"/>
      <c r="K39" s="82">
        <f>+Data!GF41-Data!X41</f>
        <v>1260727.4999999993</v>
      </c>
      <c r="L39" s="83">
        <f>+Data!GH41+Data!FT41-Data!EF41</f>
        <v>1260727.4999999993</v>
      </c>
      <c r="P39" s="102">
        <f>+D39+Data!EP41</f>
        <v>1540.0349999985192</v>
      </c>
      <c r="Q39" s="102"/>
    </row>
    <row r="40" spans="1:17" ht="15" x14ac:dyDescent="0.25">
      <c r="A40" s="60" t="s">
        <v>340</v>
      </c>
      <c r="B40" s="60" t="s">
        <v>86</v>
      </c>
      <c r="C40" s="81">
        <f>+F40-G40+I40+Data!FV42+H40</f>
        <v>-2.499997503036866E-3</v>
      </c>
      <c r="D40" s="81">
        <f t="shared" si="0"/>
        <v>0</v>
      </c>
      <c r="F40" s="82">
        <f>+Data!FR42*-1+Data!GC42+Data!FU42*-1</f>
        <v>1090197.8775000016</v>
      </c>
      <c r="G40" s="50">
        <f>+Data!GF42-Data!BF42</f>
        <v>1072220.7599999991</v>
      </c>
      <c r="H40" s="50">
        <f>+Data!BE42+Data!BD42</f>
        <v>0</v>
      </c>
      <c r="I40" s="83">
        <f>+Data!X42-Data!EF42</f>
        <v>0</v>
      </c>
      <c r="J40" s="50"/>
      <c r="K40" s="82">
        <f>+Data!GF42-Data!X42</f>
        <v>1025536.2499999992</v>
      </c>
      <c r="L40" s="83">
        <f>+Data!GH42+Data!FT42-Data!EF42</f>
        <v>1025536.2499999993</v>
      </c>
      <c r="P40" s="102">
        <f>+D40+Data!EP42</f>
        <v>13079.127500000759</v>
      </c>
      <c r="Q40" s="102"/>
    </row>
    <row r="41" spans="1:17" ht="15" x14ac:dyDescent="0.25">
      <c r="A41" s="60" t="s">
        <v>341</v>
      </c>
      <c r="B41" s="60" t="s">
        <v>87</v>
      </c>
      <c r="C41" s="81">
        <f>+F41-G41+I41+Data!FV43+H41</f>
        <v>4.9999930379271973E-3</v>
      </c>
      <c r="D41" s="81">
        <f t="shared" si="0"/>
        <v>0</v>
      </c>
      <c r="F41" s="82">
        <f>+Data!FR43*-1+Data!GC43+Data!FU43*-1</f>
        <v>1891174.1949999919</v>
      </c>
      <c r="G41" s="50">
        <f>+Data!GF43-Data!BF43</f>
        <v>1844207.2999999989</v>
      </c>
      <c r="H41" s="50">
        <f>+Data!BE43+Data!BD43</f>
        <v>-20701.89</v>
      </c>
      <c r="I41" s="83">
        <f>+Data!X43-Data!EF43</f>
        <v>0</v>
      </c>
      <c r="J41" s="50"/>
      <c r="K41" s="82">
        <f>+Data!GF43-Data!X43</f>
        <v>1806707.4999999991</v>
      </c>
      <c r="L41" s="83">
        <f>+Data!GH43+Data!FT43-Data!EF43</f>
        <v>1806707.4999999991</v>
      </c>
      <c r="P41" s="102">
        <f>+D41+Data!EP43</f>
        <v>-57129.105000008829</v>
      </c>
      <c r="Q41" s="102"/>
    </row>
    <row r="42" spans="1:17" ht="15" x14ac:dyDescent="0.25">
      <c r="A42" s="60" t="s">
        <v>342</v>
      </c>
      <c r="B42" s="60" t="s">
        <v>88</v>
      </c>
      <c r="C42" s="81">
        <f>+F42-G42+I42+Data!FV44+H42</f>
        <v>2.1245796233415604E-9</v>
      </c>
      <c r="D42" s="81">
        <f t="shared" si="0"/>
        <v>0</v>
      </c>
      <c r="F42" s="82">
        <f>+Data!FR44*-1+Data!GC44+Data!FU44*-1</f>
        <v>1805079.1600000011</v>
      </c>
      <c r="G42" s="50">
        <f>+Data!GF44-Data!BF44</f>
        <v>1802788.6199999989</v>
      </c>
      <c r="H42" s="50">
        <f>+Data!BE44+Data!BD44</f>
        <v>0</v>
      </c>
      <c r="I42" s="83">
        <f>+Data!X44-Data!EF44</f>
        <v>0</v>
      </c>
      <c r="J42" s="50"/>
      <c r="K42" s="82">
        <f>+Data!GF44-Data!X44</f>
        <v>1704847.4999999991</v>
      </c>
      <c r="L42" s="83">
        <f>+Data!GH44+Data!FT44-Data!EF44</f>
        <v>1704847.4999999991</v>
      </c>
      <c r="P42" s="102">
        <f>+D42+Data!EP44</f>
        <v>23117.660000000149</v>
      </c>
      <c r="Q42" s="102"/>
    </row>
    <row r="43" spans="1:17" ht="15" x14ac:dyDescent="0.25">
      <c r="A43" s="60" t="s">
        <v>343</v>
      </c>
      <c r="B43" s="60" t="s">
        <v>89</v>
      </c>
      <c r="C43" s="81">
        <f>+F43-G43+I43+Data!FV45+H43</f>
        <v>1.3329554349184036E-8</v>
      </c>
      <c r="D43" s="81">
        <f t="shared" si="0"/>
        <v>0</v>
      </c>
      <c r="F43" s="82">
        <f>+Data!FR45*-1+Data!GC45+Data!FU45*-1</f>
        <v>2350844.7600000007</v>
      </c>
      <c r="G43" s="50">
        <f>+Data!GF45-Data!BF45</f>
        <v>2218976.9399999874</v>
      </c>
      <c r="H43" s="50">
        <f>+Data!BE45+Data!BD45</f>
        <v>0</v>
      </c>
      <c r="I43" s="83">
        <f>+Data!X45-Data!EF45</f>
        <v>0</v>
      </c>
      <c r="J43" s="50"/>
      <c r="K43" s="82">
        <f>+Data!GF45-Data!X45</f>
        <v>2126987.4999999874</v>
      </c>
      <c r="L43" s="83">
        <f>+Data!GH45+Data!FT45-Data!EF45</f>
        <v>2126987.499999987</v>
      </c>
      <c r="P43" s="102">
        <f>+D43+Data!EP45</f>
        <v>119.25999998813495</v>
      </c>
      <c r="Q43" s="102"/>
    </row>
    <row r="44" spans="1:17" ht="15" x14ac:dyDescent="0.25">
      <c r="A44" s="60" t="s">
        <v>581</v>
      </c>
      <c r="B44" s="60" t="s">
        <v>580</v>
      </c>
      <c r="C44" s="81">
        <f>+F44-G44+I44+Data!FV46+H44</f>
        <v>-2.1827872842550278E-9</v>
      </c>
      <c r="D44" s="81">
        <f t="shared" si="0"/>
        <v>0</v>
      </c>
      <c r="F44" s="82">
        <f>+Data!FR46*-1+Data!GC46+Data!FU46*-1</f>
        <v>2042845.679999996</v>
      </c>
      <c r="G44" s="50">
        <f>+Data!GF46-Data!BF46</f>
        <v>1950394.0199999982</v>
      </c>
      <c r="H44" s="50">
        <f>+Data!BE46+Data!BD46</f>
        <v>0</v>
      </c>
      <c r="I44" s="83">
        <f>+Data!X46-Data!EF46</f>
        <v>0</v>
      </c>
      <c r="J44" s="50"/>
      <c r="K44" s="82">
        <f>+Data!GF46-Data!X46</f>
        <v>1851064.9999999981</v>
      </c>
      <c r="L44" s="83">
        <f>+Data!GH46+Data!FT46-Data!EF46</f>
        <v>1851064.9999999981</v>
      </c>
      <c r="P44" s="102">
        <f>+D44+Data!EP46</f>
        <v>49910.679999994114</v>
      </c>
      <c r="Q44" s="102"/>
    </row>
    <row r="45" spans="1:17" ht="15" x14ac:dyDescent="0.25">
      <c r="A45" s="60" t="s">
        <v>344</v>
      </c>
      <c r="B45" s="60" t="s">
        <v>113</v>
      </c>
      <c r="C45" s="81">
        <f>+F45-G45+I45+Data!FV47+H45</f>
        <v>-4.9999897019006312E-3</v>
      </c>
      <c r="D45" s="81">
        <f t="shared" si="0"/>
        <v>0</v>
      </c>
      <c r="F45" s="82">
        <f>+Data!FR47*-1+Data!GC47+Data!FU47*-1</f>
        <v>2341036.7750000083</v>
      </c>
      <c r="G45" s="50">
        <f>+Data!GF47-Data!BF47</f>
        <v>2041072.549999998</v>
      </c>
      <c r="H45" s="50">
        <f>+Data!BE47+Data!BD47</f>
        <v>0</v>
      </c>
      <c r="I45" s="83">
        <f>+Data!X47-Data!EF47</f>
        <v>0</v>
      </c>
      <c r="J45" s="50"/>
      <c r="K45" s="82">
        <f>+Data!GF47-Data!X47</f>
        <v>1978867.4999999981</v>
      </c>
      <c r="L45" s="83">
        <f>+Data!GH47+Data!FT47-Data!EF47</f>
        <v>1978867.4999999981</v>
      </c>
      <c r="P45" s="102">
        <f>+D45+Data!EP47</f>
        <v>77786.275000006426</v>
      </c>
      <c r="Q45" s="102"/>
    </row>
    <row r="46" spans="1:17" ht="15" x14ac:dyDescent="0.25">
      <c r="A46" s="60" t="s">
        <v>345</v>
      </c>
      <c r="B46" s="60" t="s">
        <v>91</v>
      </c>
      <c r="C46" s="81">
        <f>+F46-G46+I46+Data!FV48+H46</f>
        <v>1.3271346688270569E-8</v>
      </c>
      <c r="D46" s="81">
        <f t="shared" si="0"/>
        <v>0</v>
      </c>
      <c r="F46" s="82">
        <f>+Data!FR48*-1+Data!GC48+Data!FU48*-1</f>
        <v>1364309.1400000087</v>
      </c>
      <c r="G46" s="50">
        <f>+Data!GF48-Data!BF48</f>
        <v>1437284.1299999955</v>
      </c>
      <c r="H46" s="50">
        <f>+Data!BE48+Data!BD48</f>
        <v>0</v>
      </c>
      <c r="I46" s="83">
        <f>+Data!X48-Data!EF48</f>
        <v>0</v>
      </c>
      <c r="J46" s="50"/>
      <c r="K46" s="82">
        <f>+Data!GF48-Data!X48</f>
        <v>1372054.9999999956</v>
      </c>
      <c r="L46" s="83">
        <f>+Data!GH48+Data!FT48-Data!EF48</f>
        <v>1372054.9999999956</v>
      </c>
      <c r="P46" s="102">
        <f>+D46+Data!EP48</f>
        <v>1939.1400000043213</v>
      </c>
      <c r="Q46" s="102"/>
    </row>
    <row r="47" spans="1:17" ht="15" x14ac:dyDescent="0.25">
      <c r="A47" s="60" t="s">
        <v>346</v>
      </c>
      <c r="B47" s="60" t="s">
        <v>92</v>
      </c>
      <c r="C47" s="81">
        <f>+F47-G47+I47+Data!FV49+H47</f>
        <v>2.5000035384437069E-3</v>
      </c>
      <c r="D47" s="81">
        <f t="shared" si="0"/>
        <v>0</v>
      </c>
      <c r="F47" s="82">
        <f>+Data!FR49*-1+Data!GC49+Data!FU49*-1</f>
        <v>677644.62250000227</v>
      </c>
      <c r="G47" s="50">
        <f>+Data!GF49-Data!BF49</f>
        <v>746237.63999999873</v>
      </c>
      <c r="H47" s="50">
        <f>+Data!BE49+Data!BD49</f>
        <v>0</v>
      </c>
      <c r="I47" s="83">
        <f>+Data!X49-Data!EF49</f>
        <v>0</v>
      </c>
      <c r="J47" s="50"/>
      <c r="K47" s="82">
        <f>+Data!GF49-Data!X49</f>
        <v>687483.74999999884</v>
      </c>
      <c r="L47" s="83">
        <f>+Data!GH49+Data!FT49-Data!EF49</f>
        <v>687483.74999999884</v>
      </c>
      <c r="P47" s="102">
        <f>+D47+Data!EP49</f>
        <v>-85747.627499998896</v>
      </c>
      <c r="Q47" s="102"/>
    </row>
    <row r="48" spans="1:17" ht="15" x14ac:dyDescent="0.25">
      <c r="A48" s="60" t="s">
        <v>347</v>
      </c>
      <c r="B48" s="60" t="s">
        <v>93</v>
      </c>
      <c r="C48" s="81">
        <f>+F48-G48+I48+Data!FV50+H48</f>
        <v>5.8207660913467407E-10</v>
      </c>
      <c r="D48" s="81">
        <f t="shared" si="0"/>
        <v>0</v>
      </c>
      <c r="F48" s="82">
        <f>+Data!FR50*-1+Data!GC50+Data!FU50*-1</f>
        <v>1211401.6499999992</v>
      </c>
      <c r="G48" s="50">
        <f>+Data!GF50-Data!BF50</f>
        <v>1104485.0399999986</v>
      </c>
      <c r="H48" s="50">
        <f>+Data!BE50+Data!BD50</f>
        <v>0</v>
      </c>
      <c r="I48" s="83">
        <f>+Data!X50-Data!EF50</f>
        <v>0</v>
      </c>
      <c r="J48" s="50"/>
      <c r="K48" s="82">
        <f>+Data!GF50-Data!X50</f>
        <v>1118679.9999999986</v>
      </c>
      <c r="L48" s="83">
        <f>+Data!GH50+Data!FT50-Data!EF50</f>
        <v>1118679.9999999986</v>
      </c>
      <c r="P48" s="102">
        <f>+D48+Data!EP50</f>
        <v>32749.649999997811</v>
      </c>
      <c r="Q48" s="102"/>
    </row>
    <row r="49" spans="1:17" ht="15" x14ac:dyDescent="0.25">
      <c r="A49" s="60" t="s">
        <v>348</v>
      </c>
      <c r="B49" s="60" t="s">
        <v>94</v>
      </c>
      <c r="C49" s="81">
        <f>+F49-G49+I49+Data!FV51+H49</f>
        <v>4.1036400943994522E-9</v>
      </c>
      <c r="D49" s="81">
        <f t="shared" si="0"/>
        <v>0</v>
      </c>
      <c r="F49" s="82">
        <f>+Data!FR51*-1+Data!GC51+Data!FU51*-1</f>
        <v>1435382.3700000017</v>
      </c>
      <c r="G49" s="50">
        <f>+Data!GF51-Data!BF51</f>
        <v>1358712.9599999976</v>
      </c>
      <c r="H49" s="50">
        <f>+Data!BE51+Data!BD51</f>
        <v>0</v>
      </c>
      <c r="I49" s="83">
        <f>+Data!X51-Data!EF51</f>
        <v>0</v>
      </c>
      <c r="J49" s="50"/>
      <c r="K49" s="82">
        <f>+Data!GF51-Data!X51</f>
        <v>1322181.2499999977</v>
      </c>
      <c r="L49" s="83">
        <f>+Data!GH51+Data!FT51-Data!EF51</f>
        <v>1322181.2499999977</v>
      </c>
      <c r="P49" s="102">
        <f>+D49+Data!EP51</f>
        <v>-27197.380000000587</v>
      </c>
      <c r="Q49" s="102"/>
    </row>
    <row r="50" spans="1:17" ht="15" x14ac:dyDescent="0.25">
      <c r="A50" s="60" t="s">
        <v>349</v>
      </c>
      <c r="B50" s="60" t="s">
        <v>95</v>
      </c>
      <c r="C50" s="81">
        <f>+F50-G50+I50+Data!FV52+H50</f>
        <v>-2.4999982415465638E-3</v>
      </c>
      <c r="D50" s="81">
        <f t="shared" si="0"/>
        <v>0</v>
      </c>
      <c r="F50" s="82">
        <f>+Data!FR52*-1+Data!GC52+Data!FU52*-1</f>
        <v>1147540.5075000001</v>
      </c>
      <c r="G50" s="50">
        <f>+Data!GF52-Data!BF52</f>
        <v>1148881.6899999983</v>
      </c>
      <c r="H50" s="50">
        <f>+Data!BE52+Data!BD52</f>
        <v>0</v>
      </c>
      <c r="I50" s="83">
        <f>+Data!X52-Data!EF52</f>
        <v>0</v>
      </c>
      <c r="J50" s="50"/>
      <c r="K50" s="82">
        <f>+Data!GF52-Data!X52</f>
        <v>1044516.2499999984</v>
      </c>
      <c r="L50" s="83">
        <f>+Data!GH52+Data!FT52-Data!EF52</f>
        <v>1044516.2499999984</v>
      </c>
      <c r="P50" s="102">
        <f>+D50+Data!EP52</f>
        <v>-43529.242500001565</v>
      </c>
      <c r="Q50" s="102"/>
    </row>
    <row r="51" spans="1:17" ht="15" x14ac:dyDescent="0.25">
      <c r="A51" s="60" t="s">
        <v>350</v>
      </c>
      <c r="B51" s="60" t="s">
        <v>96</v>
      </c>
      <c r="C51" s="81">
        <f>+F51-G51+I51+Data!FV53+H51</f>
        <v>-2.4999986781040207E-3</v>
      </c>
      <c r="D51" s="81">
        <f t="shared" si="0"/>
        <v>0</v>
      </c>
      <c r="F51" s="82">
        <f>+Data!FR53*-1+Data!GC53+Data!FU53*-1</f>
        <v>1679796.6775000009</v>
      </c>
      <c r="G51" s="50">
        <f>+Data!GF53-Data!BF53</f>
        <v>1647578.5699999996</v>
      </c>
      <c r="H51" s="50">
        <f>+Data!BE53+Data!BD53</f>
        <v>0</v>
      </c>
      <c r="I51" s="83">
        <f>+Data!X53-Data!EF53</f>
        <v>0</v>
      </c>
      <c r="J51" s="50"/>
      <c r="K51" s="82">
        <f>+Data!GF53-Data!X53</f>
        <v>1575936.2499999995</v>
      </c>
      <c r="L51" s="83">
        <f>+Data!GH53+Data!FT53-Data!EF53</f>
        <v>1575936.2499999995</v>
      </c>
      <c r="P51" s="102">
        <f>+D51+Data!EP53</f>
        <v>640.92750000045635</v>
      </c>
      <c r="Q51" s="102"/>
    </row>
    <row r="52" spans="1:17" ht="15" x14ac:dyDescent="0.25">
      <c r="A52" s="60" t="s">
        <v>351</v>
      </c>
      <c r="B52" s="60" t="s">
        <v>97</v>
      </c>
      <c r="C52" s="81">
        <f>+F52-G52+I52+Data!FV54+H52</f>
        <v>-4.4237822294235229E-9</v>
      </c>
      <c r="D52" s="81">
        <f t="shared" si="0"/>
        <v>0</v>
      </c>
      <c r="F52" s="82">
        <f>+Data!FR54*-1+Data!GC54+Data!FU54*-1</f>
        <v>2589515.4099999936</v>
      </c>
      <c r="G52" s="50">
        <f>+Data!GF54-Data!BF54</f>
        <v>2407672.149999998</v>
      </c>
      <c r="H52" s="50">
        <f>+Data!BE54+Data!BD54</f>
        <v>0</v>
      </c>
      <c r="I52" s="83">
        <f>+Data!X54-Data!EF54</f>
        <v>0</v>
      </c>
      <c r="J52" s="50"/>
      <c r="K52" s="82">
        <f>+Data!GF54-Data!X54</f>
        <v>2312609.9999999981</v>
      </c>
      <c r="L52" s="83">
        <f>+Data!GH54+Data!FT54-Data!EF54</f>
        <v>2312609.9999999981</v>
      </c>
      <c r="P52" s="102">
        <f>+D52+Data!EP54</f>
        <v>118218.40999999177</v>
      </c>
      <c r="Q52" s="102"/>
    </row>
    <row r="53" spans="1:17" ht="15" x14ac:dyDescent="0.25">
      <c r="A53" s="60" t="s">
        <v>352</v>
      </c>
      <c r="B53" s="60" t="s">
        <v>98</v>
      </c>
      <c r="C53" s="81">
        <f>+F53-G53+I53+Data!FV55+H53</f>
        <v>5.2095856517553329E-9</v>
      </c>
      <c r="D53" s="81">
        <f t="shared" si="0"/>
        <v>0</v>
      </c>
      <c r="F53" s="82">
        <f>+Data!FR55*-1+Data!GC55+Data!FU55*-1</f>
        <v>1768523.7800000026</v>
      </c>
      <c r="G53" s="50">
        <f>+Data!GF55-Data!BF55</f>
        <v>1666678.9299999974</v>
      </c>
      <c r="H53" s="50">
        <f>+Data!BE55+Data!BD55</f>
        <v>0</v>
      </c>
      <c r="I53" s="83">
        <f>+Data!X55-Data!EF55</f>
        <v>0</v>
      </c>
      <c r="J53" s="50"/>
      <c r="K53" s="82">
        <f>+Data!GF55-Data!X55</f>
        <v>1633019.9999999974</v>
      </c>
      <c r="L53" s="83">
        <f>+Data!GH55+Data!FT55-Data!EF55</f>
        <v>1633019.9999999974</v>
      </c>
      <c r="P53" s="102">
        <f>+D53+Data!EP55</f>
        <v>37.78000000002794</v>
      </c>
      <c r="Q53" s="102"/>
    </row>
    <row r="54" spans="1:17" ht="15" x14ac:dyDescent="0.25">
      <c r="A54" s="60" t="s">
        <v>353</v>
      </c>
      <c r="B54" s="60" t="s">
        <v>99</v>
      </c>
      <c r="C54" s="81">
        <f>+F54-G54+I54+Data!FV56+H54</f>
        <v>6.4028427004814148E-9</v>
      </c>
      <c r="D54" s="81">
        <f t="shared" si="0"/>
        <v>0</v>
      </c>
      <c r="F54" s="82">
        <f>+Data!FR56*-1+Data!GC56+Data!FU56*-1</f>
        <v>1931587.8900000027</v>
      </c>
      <c r="G54" s="50">
        <f>+Data!GF56-Data!BF56</f>
        <v>1767114.7599999963</v>
      </c>
      <c r="H54" s="50">
        <f>+Data!BE56+Data!BD56</f>
        <v>0</v>
      </c>
      <c r="I54" s="83">
        <f>+Data!X56-Data!EF56</f>
        <v>0</v>
      </c>
      <c r="J54" s="50"/>
      <c r="K54" s="82">
        <f>+Data!GF56-Data!X56</f>
        <v>1686326.4799999963</v>
      </c>
      <c r="L54" s="83">
        <f>+Data!GH56+Data!FT56-Data!EF56</f>
        <v>1686326.479999996</v>
      </c>
      <c r="P54" s="102">
        <f>+D54+Data!EP56</f>
        <v>-1010.6300000010524</v>
      </c>
      <c r="Q54" s="102"/>
    </row>
    <row r="55" spans="1:17" ht="15" x14ac:dyDescent="0.25">
      <c r="A55" s="60" t="s">
        <v>354</v>
      </c>
      <c r="B55" s="60" t="s">
        <v>453</v>
      </c>
      <c r="C55" s="81">
        <f>+F55-G55+I55+Data!FV57+H55</f>
        <v>2.5000051336974138E-3</v>
      </c>
      <c r="D55" s="81">
        <f t="shared" si="0"/>
        <v>0</v>
      </c>
      <c r="F55" s="82">
        <f>+Data!FR57*-1+Data!GC57+Data!FU57*-1</f>
        <v>1881119.6925000015</v>
      </c>
      <c r="G55" s="50">
        <f>+Data!GF57-Data!BF57</f>
        <v>1876593.6099999964</v>
      </c>
      <c r="H55" s="50">
        <f>+Data!BE57+Data!BD57</f>
        <v>1.5</v>
      </c>
      <c r="I55" s="83">
        <f>+Data!X57-Data!EF57</f>
        <v>0</v>
      </c>
      <c r="J55" s="50"/>
      <c r="K55" s="82">
        <f>+Data!GF57-Data!X57</f>
        <v>1718073.7499999974</v>
      </c>
      <c r="L55" s="83">
        <f>+Data!GH57+Data!FT57-Data!EF57</f>
        <v>1718073.7499999974</v>
      </c>
      <c r="P55" s="102">
        <f>+D55+Data!EP57</f>
        <v>-47798.537500001024</v>
      </c>
      <c r="Q55" s="102"/>
    </row>
    <row r="56" spans="1:17" ht="15" x14ac:dyDescent="0.25">
      <c r="A56" s="60" t="s">
        <v>355</v>
      </c>
      <c r="B56" s="60" t="s">
        <v>454</v>
      </c>
      <c r="C56" s="81">
        <f>+F56-G56+I56+Data!FV58+H56</f>
        <v>-4.9999960465356708E-3</v>
      </c>
      <c r="D56" s="81">
        <f t="shared" si="0"/>
        <v>0</v>
      </c>
      <c r="F56" s="82">
        <f>+Data!FR58*-1+Data!GC58+Data!FU58*-1</f>
        <v>1883059.7950000018</v>
      </c>
      <c r="G56" s="50">
        <f>+Data!GF58-Data!BF58</f>
        <v>1903617.6699999978</v>
      </c>
      <c r="H56" s="50">
        <f>+Data!BE58+Data!BD58</f>
        <v>0</v>
      </c>
      <c r="I56" s="83">
        <f>+Data!X58-Data!EF58</f>
        <v>0</v>
      </c>
      <c r="J56" s="50"/>
      <c r="K56" s="82">
        <f>+Data!GF58-Data!X58</f>
        <v>1804054.9999999979</v>
      </c>
      <c r="L56" s="83">
        <f>+Data!GH58+Data!FT58-Data!EF58</f>
        <v>1804054.9999999981</v>
      </c>
      <c r="P56" s="102">
        <f>+D56+Data!EP58</f>
        <v>-90894.205000000307</v>
      </c>
      <c r="Q56" s="102"/>
    </row>
    <row r="57" spans="1:17" ht="15" x14ac:dyDescent="0.25">
      <c r="A57" s="60" t="s">
        <v>356</v>
      </c>
      <c r="B57" s="60" t="s">
        <v>120</v>
      </c>
      <c r="C57" s="81">
        <f>+F57-G57+I57+Data!FV59+H57</f>
        <v>2.4999997694976628E-3</v>
      </c>
      <c r="D57" s="81">
        <f t="shared" si="0"/>
        <v>0</v>
      </c>
      <c r="F57" s="82">
        <f>+Data!FR59*-1+Data!GC59+Data!FU59*-1</f>
        <v>1977813.9524999976</v>
      </c>
      <c r="G57" s="50">
        <f>+Data!GF59-Data!BF59</f>
        <v>1925089.6399999978</v>
      </c>
      <c r="H57" s="50">
        <f>+Data!BE59+Data!BD59</f>
        <v>0</v>
      </c>
      <c r="I57" s="83">
        <f>+Data!X59-Data!EF59</f>
        <v>0</v>
      </c>
      <c r="J57" s="50"/>
      <c r="K57" s="82">
        <f>+Data!GF59-Data!X59</f>
        <v>1857588.7499999979</v>
      </c>
      <c r="L57" s="83">
        <f>+Data!GH59+Data!FT59-Data!EF59</f>
        <v>1857588.7499999979</v>
      </c>
      <c r="P57" s="102">
        <f>+D57+Data!EP59</f>
        <v>60444.702499995474</v>
      </c>
      <c r="Q57" s="102"/>
    </row>
    <row r="58" spans="1:17" ht="15" x14ac:dyDescent="0.25">
      <c r="A58" s="60" t="s">
        <v>357</v>
      </c>
      <c r="B58" s="60" t="s">
        <v>121</v>
      </c>
      <c r="C58" s="81">
        <f>+F58-G58+I58+Data!FV60+H58</f>
        <v>2.5000000605359674E-3</v>
      </c>
      <c r="D58" s="81">
        <f t="shared" si="0"/>
        <v>0</v>
      </c>
      <c r="F58" s="82">
        <f>+Data!FR60*-1+Data!GC60+Data!FU60*-1</f>
        <v>1091935.0124999983</v>
      </c>
      <c r="G58" s="50">
        <f>+Data!GF60-Data!BF60</f>
        <v>1042962.1399999983</v>
      </c>
      <c r="H58" s="50">
        <f>+Data!BE60+Data!BD60</f>
        <v>0</v>
      </c>
      <c r="I58" s="83">
        <f>+Data!X60-Data!EF60</f>
        <v>0</v>
      </c>
      <c r="J58" s="50"/>
      <c r="K58" s="82">
        <f>+Data!GF60-Data!X60</f>
        <v>969878.74999999837</v>
      </c>
      <c r="L58" s="83">
        <f>+Data!GH60+Data!FT60-Data!EF60</f>
        <v>969878.74999999849</v>
      </c>
      <c r="P58" s="102">
        <f>+D58+Data!EP60</f>
        <v>4542.7624999968102</v>
      </c>
      <c r="Q58" s="102"/>
    </row>
    <row r="59" spans="1:17" ht="15" x14ac:dyDescent="0.25">
      <c r="A59" s="60" t="s">
        <v>358</v>
      </c>
      <c r="B59" s="60" t="s">
        <v>102</v>
      </c>
      <c r="C59" s="81">
        <f>+F59-G59+I59+Data!FV61+H59</f>
        <v>8.7311491370201111E-10</v>
      </c>
      <c r="D59" s="81">
        <f t="shared" si="0"/>
        <v>0</v>
      </c>
      <c r="F59" s="82">
        <f>+Data!FR61*-1+Data!GC61+Data!FU61*-1</f>
        <v>825236.13999999885</v>
      </c>
      <c r="G59" s="50">
        <f>+Data!GF61-Data!BF61</f>
        <v>858699.69999999797</v>
      </c>
      <c r="H59" s="50">
        <f>+Data!BE61+Data!BD61</f>
        <v>0</v>
      </c>
      <c r="I59" s="83">
        <f>+Data!X61-Data!EF61</f>
        <v>0</v>
      </c>
      <c r="J59" s="50"/>
      <c r="K59" s="82">
        <f>+Data!GF61-Data!X61</f>
        <v>879939.9999999979</v>
      </c>
      <c r="L59" s="83">
        <f>+Data!GH61+Data!FT61-Data!EF61</f>
        <v>879939.99999999802</v>
      </c>
      <c r="P59" s="102">
        <f>+D59+Data!EP61</f>
        <v>-58575.860000003246</v>
      </c>
      <c r="Q59" s="102"/>
    </row>
    <row r="60" spans="1:17" ht="15" x14ac:dyDescent="0.25">
      <c r="A60" s="60" t="s">
        <v>359</v>
      </c>
      <c r="B60" s="60" t="s">
        <v>103</v>
      </c>
      <c r="C60" s="81">
        <f>+F60-G60+I60+Data!FV62+H60</f>
        <v>3.5979610402137041E-9</v>
      </c>
      <c r="D60" s="81">
        <f t="shared" si="0"/>
        <v>0</v>
      </c>
      <c r="F60" s="82">
        <f>+Data!FR62*-1+Data!GC62+Data!FU62*-1</f>
        <v>999611.01000000222</v>
      </c>
      <c r="G60" s="50">
        <f>+Data!GF62-Data!BF62</f>
        <v>993776.14999999863</v>
      </c>
      <c r="H60" s="50">
        <f>+Data!BE62+Data!BD62</f>
        <v>0</v>
      </c>
      <c r="I60" s="83">
        <f>+Data!X62-Data!EF62</f>
        <v>0</v>
      </c>
      <c r="J60" s="50"/>
      <c r="K60" s="82">
        <f>+Data!GF62-Data!X62</f>
        <v>975749.9999999986</v>
      </c>
      <c r="L60" s="83">
        <f>+Data!GH62+Data!FT62-Data!EF62</f>
        <v>975749.99999999849</v>
      </c>
      <c r="P60" s="102">
        <f>+D60+Data!EP62</f>
        <v>-32148.989999999176</v>
      </c>
      <c r="Q60" s="102"/>
    </row>
    <row r="61" spans="1:17" ht="15" x14ac:dyDescent="0.25">
      <c r="A61" s="60" t="s">
        <v>360</v>
      </c>
      <c r="B61" s="60" t="s">
        <v>104</v>
      </c>
      <c r="C61" s="81">
        <f>+F61-G61+I61+Data!FV63+H61</f>
        <v>2.2846506908535957E-9</v>
      </c>
      <c r="D61" s="81">
        <f t="shared" si="0"/>
        <v>0</v>
      </c>
      <c r="F61" s="82">
        <f>+Data!FR63*-1+Data!GC63+Data!FU63*-1</f>
        <v>1283646.0900000026</v>
      </c>
      <c r="G61" s="50">
        <f>+Data!GF63-Data!BF63</f>
        <v>1265034.8900000004</v>
      </c>
      <c r="H61" s="50">
        <f>+Data!BE63+Data!BD63</f>
        <v>0</v>
      </c>
      <c r="I61" s="83">
        <f>+Data!X63-Data!EF63</f>
        <v>0</v>
      </c>
      <c r="J61" s="50"/>
      <c r="K61" s="82">
        <f>+Data!GF63-Data!X63</f>
        <v>1197250.0000000005</v>
      </c>
      <c r="L61" s="83">
        <f>+Data!GH63+Data!FT63-Data!EF63</f>
        <v>1197250.0000000005</v>
      </c>
      <c r="P61" s="102">
        <f>+D61+Data!EP63</f>
        <v>3213.0900000031106</v>
      </c>
      <c r="Q61" s="102"/>
    </row>
    <row r="62" spans="1:17" ht="15" x14ac:dyDescent="0.25">
      <c r="A62" s="60" t="s">
        <v>361</v>
      </c>
      <c r="B62" s="60" t="s">
        <v>105</v>
      </c>
      <c r="C62" s="81">
        <f>+F62-G62+I62+Data!FV64+H62</f>
        <v>1.0408029993413948E-9</v>
      </c>
      <c r="D62" s="81">
        <f t="shared" si="0"/>
        <v>0</v>
      </c>
      <c r="F62" s="82">
        <f>+Data!FR64*-1+Data!GC64+Data!FU64*-1</f>
        <v>762739.96000000031</v>
      </c>
      <c r="G62" s="50">
        <f>+Data!GF64-Data!BF64</f>
        <v>584230.70999999926</v>
      </c>
      <c r="H62" s="50">
        <f>+Data!BE64+Data!BD64</f>
        <v>512.57000000000005</v>
      </c>
      <c r="I62" s="83">
        <f>+Data!X64-Data!EF64</f>
        <v>0</v>
      </c>
      <c r="J62" s="50"/>
      <c r="K62" s="82">
        <f>+Data!GF64-Data!X64</f>
        <v>716809.9999999993</v>
      </c>
      <c r="L62" s="83">
        <f>+Data!GH64+Data!FT64-Data!EF64</f>
        <v>716809.9999999993</v>
      </c>
      <c r="P62" s="102">
        <f>+D62+Data!EP64</f>
        <v>38396.069999999716</v>
      </c>
      <c r="Q62" s="102"/>
    </row>
    <row r="63" spans="1:17" ht="15" x14ac:dyDescent="0.25">
      <c r="A63" s="60" t="s">
        <v>362</v>
      </c>
      <c r="B63" s="60" t="s">
        <v>106</v>
      </c>
      <c r="C63" s="81">
        <f>+F63-G63+I63+Data!FV65+H63</f>
        <v>-2.8958311304450035E-9</v>
      </c>
      <c r="D63" s="81">
        <f t="shared" si="0"/>
        <v>0</v>
      </c>
      <c r="F63" s="82">
        <f>+Data!FR65*-1+Data!GC65+Data!FU65*-1</f>
        <v>998364.72999999684</v>
      </c>
      <c r="G63" s="50">
        <f>+Data!GF65-Data!BF65</f>
        <v>894044.96999999974</v>
      </c>
      <c r="H63" s="50">
        <f>+Data!BE65+Data!BD65</f>
        <v>0</v>
      </c>
      <c r="I63" s="83">
        <f>+Data!X65-Data!EF65</f>
        <v>0</v>
      </c>
      <c r="J63" s="50"/>
      <c r="K63" s="82">
        <f>+Data!GF65-Data!X65</f>
        <v>910749.99999999965</v>
      </c>
      <c r="L63" s="83">
        <f>+Data!GH65+Data!FT65-Data!EF65</f>
        <v>910749.99999999965</v>
      </c>
      <c r="P63" s="102">
        <f>+D63+Data!EP65</f>
        <v>7231.7299999964889</v>
      </c>
      <c r="Q63" s="102"/>
    </row>
    <row r="64" spans="1:17" ht="15" x14ac:dyDescent="0.25">
      <c r="A64" s="60" t="s">
        <v>363</v>
      </c>
      <c r="B64" s="60" t="s">
        <v>107</v>
      </c>
      <c r="C64" s="81">
        <f>+F64-G64+I64+Data!FV66+H64</f>
        <v>1.280568540096283E-9</v>
      </c>
      <c r="D64" s="81">
        <f t="shared" si="0"/>
        <v>0</v>
      </c>
      <c r="F64" s="82">
        <f>+Data!FR66*-1+Data!GC66+Data!FU66*-1</f>
        <v>1071309.3199999989</v>
      </c>
      <c r="G64" s="50">
        <f>+Data!GF66-Data!BF66</f>
        <v>955273.17999999761</v>
      </c>
      <c r="H64" s="50">
        <f>+Data!BE66+Data!BD66</f>
        <v>0</v>
      </c>
      <c r="I64" s="83">
        <f>+Data!X66-Data!EF66</f>
        <v>0</v>
      </c>
      <c r="J64" s="50"/>
      <c r="K64" s="82">
        <f>+Data!GF66-Data!X66</f>
        <v>998369.99999999756</v>
      </c>
      <c r="L64" s="83">
        <f>+Data!GH66+Data!FT66-Data!EF66</f>
        <v>998369.99999999767</v>
      </c>
      <c r="P64" s="102">
        <f>+D64+Data!EP66</f>
        <v>124.31999999645632</v>
      </c>
      <c r="Q64" s="102"/>
    </row>
    <row r="65" spans="1:17" ht="15" x14ac:dyDescent="0.25">
      <c r="A65" s="60" t="s">
        <v>364</v>
      </c>
      <c r="B65" s="60" t="s">
        <v>365</v>
      </c>
      <c r="C65" s="81">
        <f>+F65-G65+I65+Data!FV67+H65</f>
        <v>3.7543941289186478E-9</v>
      </c>
      <c r="D65" s="81">
        <f t="shared" si="0"/>
        <v>0</v>
      </c>
      <c r="F65" s="82">
        <f>+Data!FR67*-1+Data!GC67+Data!FU67*-1</f>
        <v>1538368.6500000046</v>
      </c>
      <c r="G65" s="50">
        <f>+Data!GF67-Data!BF67</f>
        <v>1403642.1300000008</v>
      </c>
      <c r="H65" s="50">
        <f>+Data!BE67+Data!BD67</f>
        <v>0</v>
      </c>
      <c r="I65" s="83">
        <f>+Data!X67-Data!EF67</f>
        <v>0</v>
      </c>
      <c r="J65" s="50"/>
      <c r="K65" s="82">
        <f>+Data!GF67-Data!X67</f>
        <v>1361600.0000000009</v>
      </c>
      <c r="L65" s="83">
        <f>+Data!GH67+Data!FT67-Data!EF67</f>
        <v>1361600.0000000009</v>
      </c>
      <c r="P65" s="102">
        <f>+D65+Data!EP67</f>
        <v>14337.650000005495</v>
      </c>
      <c r="Q65" s="102"/>
    </row>
    <row r="66" spans="1:17" ht="15" x14ac:dyDescent="0.25">
      <c r="A66" s="60" t="s">
        <v>366</v>
      </c>
      <c r="B66" s="60" t="s">
        <v>108</v>
      </c>
      <c r="C66" s="81">
        <f>+F66-G66+I66+Data!FV68+H66</f>
        <v>4.8312358558177948E-9</v>
      </c>
      <c r="D66" s="81">
        <f t="shared" si="0"/>
        <v>0</v>
      </c>
      <c r="F66" s="82">
        <f>+Data!FR68*-1+Data!GC68+Data!FU68*-1</f>
        <v>1449637.690000003</v>
      </c>
      <c r="G66" s="50">
        <f>+Data!GF68-Data!BF68</f>
        <v>1365523.2599999981</v>
      </c>
      <c r="H66" s="50">
        <f>+Data!BE68+Data!BD68</f>
        <v>0</v>
      </c>
      <c r="I66" s="83">
        <f>+Data!X68-Data!EF68</f>
        <v>0</v>
      </c>
      <c r="J66" s="50"/>
      <c r="K66" s="82">
        <f>+Data!GF68-Data!X68</f>
        <v>1315709.9999999981</v>
      </c>
      <c r="L66" s="83">
        <f>+Data!GH68+Data!FT68-Data!EF68</f>
        <v>1315709.9999999981</v>
      </c>
      <c r="P66" s="102">
        <f>+D66+Data!EP68</f>
        <v>33923.690000001108</v>
      </c>
      <c r="Q66" s="102"/>
    </row>
    <row r="67" spans="1:17" ht="15" x14ac:dyDescent="0.25">
      <c r="A67" s="60" t="s">
        <v>367</v>
      </c>
      <c r="B67" s="60" t="s">
        <v>109</v>
      </c>
      <c r="C67" s="81">
        <f>+F67-G67+I67+Data!FV69+H67</f>
        <v>2.0991137716919184E-9</v>
      </c>
      <c r="D67" s="81">
        <f t="shared" si="0"/>
        <v>0</v>
      </c>
      <c r="F67" s="82">
        <f>+Data!FR69*-1+Data!GC69+Data!FU69*-1</f>
        <v>866249.88000000129</v>
      </c>
      <c r="G67" s="50">
        <f>+Data!GF69-Data!BF69</f>
        <v>885515.49999999919</v>
      </c>
      <c r="H67" s="50">
        <f>+Data!BE69+Data!BD69</f>
        <v>0</v>
      </c>
      <c r="I67" s="83">
        <f>+Data!X69-Data!EF69</f>
        <v>0</v>
      </c>
      <c r="J67" s="50"/>
      <c r="K67" s="82">
        <f>+Data!GF69-Data!X69</f>
        <v>846819.99999999919</v>
      </c>
      <c r="L67" s="83">
        <f>+Data!GH69+Data!FT69-Data!EF69</f>
        <v>846819.99999999907</v>
      </c>
      <c r="P67" s="102">
        <f>+D67+Data!EP69</f>
        <v>-2.1199999995296821</v>
      </c>
      <c r="Q67" s="102"/>
    </row>
    <row r="68" spans="1:17" ht="15" x14ac:dyDescent="0.25">
      <c r="A68" s="60" t="s">
        <v>368</v>
      </c>
      <c r="B68" s="60" t="s">
        <v>110</v>
      </c>
      <c r="C68" s="81">
        <f>+F68-G68+I68+Data!FV70+H68</f>
        <v>-2.5829649530351162E-10</v>
      </c>
      <c r="D68" s="81">
        <f t="shared" si="0"/>
        <v>0</v>
      </c>
      <c r="F68" s="82">
        <f>+Data!FR70*-1+Data!GC70+Data!FU70*-1</f>
        <v>965454.23999999941</v>
      </c>
      <c r="G68" s="50">
        <f>+Data!GF70-Data!BF70</f>
        <v>992520.13999999966</v>
      </c>
      <c r="H68" s="50">
        <f>+Data!BE70+Data!BD70</f>
        <v>0</v>
      </c>
      <c r="I68" s="83">
        <f>+Data!X70-Data!EF70</f>
        <v>0</v>
      </c>
      <c r="J68" s="50"/>
      <c r="K68" s="82">
        <f>+Data!GF70-Data!X70</f>
        <v>992989.99999999965</v>
      </c>
      <c r="L68" s="83">
        <f>+Data!GH70+Data!FT70-Data!EF70</f>
        <v>992989.99999999965</v>
      </c>
      <c r="P68" s="102">
        <f>+D68+Data!EP70</f>
        <v>-46098.760000000941</v>
      </c>
      <c r="Q68" s="102"/>
    </row>
    <row r="69" spans="1:17" ht="15" x14ac:dyDescent="0.25">
      <c r="A69" s="60" t="s">
        <v>369</v>
      </c>
      <c r="B69" s="60" t="s">
        <v>111</v>
      </c>
      <c r="C69" s="81">
        <f>+F69-G69+I69+Data!FV71+H69</f>
        <v>1.0913936421275139E-10</v>
      </c>
      <c r="D69" s="81">
        <f t="shared" si="0"/>
        <v>0</v>
      </c>
      <c r="F69" s="82">
        <f>+Data!FR71*-1+Data!GC71+Data!FU71*-1</f>
        <v>1044875.0399999991</v>
      </c>
      <c r="G69" s="50">
        <f>+Data!GF71-Data!BF71</f>
        <v>1061660.169999999</v>
      </c>
      <c r="H69" s="50">
        <f>+Data!BE71+Data!BD71</f>
        <v>0</v>
      </c>
      <c r="I69" s="83">
        <f>+Data!X71-Data!EF71</f>
        <v>0</v>
      </c>
      <c r="J69" s="50"/>
      <c r="K69" s="82">
        <f>+Data!GF71-Data!X71</f>
        <v>1021199.9999999991</v>
      </c>
      <c r="L69" s="83">
        <f>+Data!GH71+Data!FT71-Data!EF71</f>
        <v>1021199.9999999991</v>
      </c>
      <c r="P69" s="102">
        <f>+D69+Data!EP71</f>
        <v>-52780.960000001825</v>
      </c>
      <c r="Q69" s="102"/>
    </row>
    <row r="70" spans="1:17" ht="15" x14ac:dyDescent="0.25">
      <c r="A70" s="60" t="s">
        <v>370</v>
      </c>
      <c r="B70" s="60" t="s">
        <v>112</v>
      </c>
      <c r="C70" s="81">
        <f>+F70-G70+I70+Data!FV72+H70</f>
        <v>-2.5000013047247194E-3</v>
      </c>
      <c r="D70" s="81">
        <f t="shared" ref="D70:D131" si="1">+K70-L70</f>
        <v>0</v>
      </c>
      <c r="F70" s="82">
        <f>+Data!FR72*-1+Data!GC72+Data!FU72*-1</f>
        <v>698079.34749999887</v>
      </c>
      <c r="G70" s="50">
        <f>+Data!GF72-Data!BF72</f>
        <v>716859.69000000018</v>
      </c>
      <c r="H70" s="50">
        <f>+Data!BE72+Data!BD72</f>
        <v>0</v>
      </c>
      <c r="I70" s="83">
        <f>+Data!X72-Data!EF72</f>
        <v>0</v>
      </c>
      <c r="J70" s="50"/>
      <c r="K70" s="82">
        <f>+Data!GF72-Data!X72</f>
        <v>660936.25000000023</v>
      </c>
      <c r="L70" s="83">
        <f>+Data!GH72+Data!FT72-Data!EF72</f>
        <v>660936.25000000023</v>
      </c>
      <c r="P70" s="102">
        <f>+D70+Data!EP72</f>
        <v>-280754.4025000009</v>
      </c>
      <c r="Q70" s="102"/>
    </row>
    <row r="71" spans="1:17" ht="15" x14ac:dyDescent="0.25">
      <c r="A71" s="60" t="s">
        <v>371</v>
      </c>
      <c r="B71" s="60" t="s">
        <v>114</v>
      </c>
      <c r="C71" s="81">
        <f>+F71-G71+I71+Data!FV73+H71</f>
        <v>-1.4115357771515846E-9</v>
      </c>
      <c r="D71" s="81">
        <f t="shared" si="1"/>
        <v>0</v>
      </c>
      <c r="F71" s="82">
        <f>+Data!FR73*-1+Data!GC73+Data!FU73*-1</f>
        <v>762210.3199999982</v>
      </c>
      <c r="G71" s="50">
        <f>+Data!GF73-Data!BF73</f>
        <v>779051.95999999961</v>
      </c>
      <c r="H71" s="50">
        <f>+Data!BE73+Data!BD73</f>
        <v>0</v>
      </c>
      <c r="I71" s="83">
        <f>+Data!X73-Data!EF73</f>
        <v>0</v>
      </c>
      <c r="J71" s="50"/>
      <c r="K71" s="82">
        <f>+Data!GF73-Data!X73</f>
        <v>727889.99999999977</v>
      </c>
      <c r="L71" s="83">
        <f>+Data!GH73+Data!FT73-Data!EF73</f>
        <v>727889.99999999977</v>
      </c>
      <c r="P71" s="102">
        <f>+D71+Data!EP73</f>
        <v>-66725.68000000203</v>
      </c>
      <c r="Q71" s="102"/>
    </row>
    <row r="72" spans="1:17" ht="15" x14ac:dyDescent="0.25">
      <c r="A72" s="60" t="s">
        <v>372</v>
      </c>
      <c r="B72" s="60" t="s">
        <v>115</v>
      </c>
      <c r="C72" s="81">
        <f>+F72-G72+I72+Data!FV74+H72</f>
        <v>-1.5861587598919868E-9</v>
      </c>
      <c r="D72" s="81">
        <f t="shared" si="1"/>
        <v>0</v>
      </c>
      <c r="F72" s="82">
        <f>+Data!FR74*-1+Data!GC74+Data!FU74*-1</f>
        <v>1229314.1099999978</v>
      </c>
      <c r="G72" s="50">
        <f>+Data!GF74-Data!BF74</f>
        <v>1192915.0599999994</v>
      </c>
      <c r="H72" s="50">
        <f>+Data!BE74+Data!BD74</f>
        <v>0</v>
      </c>
      <c r="I72" s="83">
        <f>+Data!X74-Data!EF74</f>
        <v>0</v>
      </c>
      <c r="J72" s="50"/>
      <c r="K72" s="82">
        <f>+Data!GF74-Data!X74</f>
        <v>1214039.9999999993</v>
      </c>
      <c r="L72" s="83">
        <f>+Data!GH74+Data!FT74-Data!EF74</f>
        <v>1214039.9999999993</v>
      </c>
      <c r="P72" s="102">
        <f>+D72+Data!EP74</f>
        <v>3358.1099999970756</v>
      </c>
      <c r="Q72" s="102"/>
    </row>
    <row r="73" spans="1:17" ht="15" x14ac:dyDescent="0.25">
      <c r="A73" s="60" t="s">
        <v>373</v>
      </c>
      <c r="B73" s="60" t="s">
        <v>116</v>
      </c>
      <c r="C73" s="81">
        <f>+F73-G73+I73+Data!FV75+H73</f>
        <v>2.7939677238464355E-9</v>
      </c>
      <c r="D73" s="81">
        <f t="shared" si="1"/>
        <v>0</v>
      </c>
      <c r="F73" s="82">
        <f>+Data!FR75*-1+Data!GC75+Data!FU75*-1</f>
        <v>1085261.350000002</v>
      </c>
      <c r="G73" s="50">
        <f>+Data!GF75-Data!BF75</f>
        <v>1063504.5999999992</v>
      </c>
      <c r="H73" s="50">
        <f>+Data!BE75+Data!BD75</f>
        <v>0</v>
      </c>
      <c r="I73" s="83">
        <f>+Data!X75-Data!EF75</f>
        <v>0</v>
      </c>
      <c r="J73" s="50"/>
      <c r="K73" s="82">
        <f>+Data!GF75-Data!X75</f>
        <v>980199.99999999919</v>
      </c>
      <c r="L73" s="83">
        <f>+Data!GH75+Data!FT75-Data!EF75</f>
        <v>980199.99999999919</v>
      </c>
      <c r="P73" s="102">
        <f>+D73+Data!EP75</f>
        <v>0.35000000102445483</v>
      </c>
      <c r="Q73" s="102"/>
    </row>
    <row r="74" spans="1:17" ht="15" x14ac:dyDescent="0.25">
      <c r="A74" s="60" t="s">
        <v>374</v>
      </c>
      <c r="B74" s="60" t="s">
        <v>117</v>
      </c>
      <c r="C74" s="81">
        <f>+F74-G74+I74+Data!FV76+H74</f>
        <v>-2.5174813345074654E-9</v>
      </c>
      <c r="D74" s="81">
        <f t="shared" si="1"/>
        <v>0</v>
      </c>
      <c r="F74" s="82">
        <f>+Data!FR76*-1+Data!GC76+Data!FU76*-1</f>
        <v>1918105.639999998</v>
      </c>
      <c r="G74" s="50">
        <f>+Data!GF76-Data!BF76</f>
        <v>1790108.8300000005</v>
      </c>
      <c r="H74" s="50">
        <f>+Data!BE76+Data!BD76</f>
        <v>0</v>
      </c>
      <c r="I74" s="83">
        <f>+Data!X76-Data!EF76</f>
        <v>0</v>
      </c>
      <c r="J74" s="50"/>
      <c r="K74" s="82">
        <f>+Data!GF76-Data!X76</f>
        <v>1664820.0000000005</v>
      </c>
      <c r="L74" s="83">
        <f>+Data!GH76+Data!FT76-Data!EF76</f>
        <v>1664820.0000000007</v>
      </c>
      <c r="P74" s="102">
        <f>+D74+Data!EP76</f>
        <v>27567.639999998501</v>
      </c>
      <c r="Q74" s="102"/>
    </row>
    <row r="75" spans="1:17" ht="15" x14ac:dyDescent="0.25">
      <c r="A75" s="60" t="s">
        <v>375</v>
      </c>
      <c r="B75" s="60" t="s">
        <v>118</v>
      </c>
      <c r="C75" s="81">
        <f>+F75-G75+I75+Data!FV77+H75</f>
        <v>-1.2758505363308359E-9</v>
      </c>
      <c r="D75" s="81">
        <f t="shared" si="1"/>
        <v>0</v>
      </c>
      <c r="F75" s="82">
        <f>+Data!FR77*-1+Data!GC77+Data!FU77*-1</f>
        <v>1453740.1899999988</v>
      </c>
      <c r="G75" s="50">
        <f>+Data!GF77-Data!BF77</f>
        <v>1452666.06</v>
      </c>
      <c r="H75" s="50">
        <f>+Data!BE77+Data!BD77</f>
        <v>42.049999999999898</v>
      </c>
      <c r="I75" s="83">
        <f>+Data!X77-Data!EF77</f>
        <v>0</v>
      </c>
      <c r="J75" s="50"/>
      <c r="K75" s="82">
        <f>+Data!GF77-Data!X77</f>
        <v>1371140.0000000002</v>
      </c>
      <c r="L75" s="83">
        <f>+Data!GH77+Data!FT77-Data!EF77</f>
        <v>1371140.0000000002</v>
      </c>
      <c r="P75" s="102">
        <f>+D75+Data!EP77</f>
        <v>64724.232414550381</v>
      </c>
      <c r="Q75" s="102"/>
    </row>
    <row r="76" spans="1:17" ht="15" x14ac:dyDescent="0.25">
      <c r="A76" s="60" t="s">
        <v>376</v>
      </c>
      <c r="B76" s="60" t="s">
        <v>122</v>
      </c>
      <c r="C76" s="81">
        <f>+F76-G76+I76+Data!FV78+H76</f>
        <v>4.9999981565633789E-3</v>
      </c>
      <c r="D76" s="81">
        <f t="shared" si="1"/>
        <v>0</v>
      </c>
      <c r="F76" s="82">
        <f>+Data!FR78*-1+Data!GC78+Data!FU78*-1</f>
        <v>1769439.6249999977</v>
      </c>
      <c r="G76" s="50">
        <f>+Data!GF78-Data!BF78</f>
        <v>1768542.2399999995</v>
      </c>
      <c r="H76" s="50">
        <f>+Data!BE78+Data!BD78</f>
        <v>0</v>
      </c>
      <c r="I76" s="83">
        <f>+Data!X78-Data!EF78</f>
        <v>0</v>
      </c>
      <c r="J76" s="50"/>
      <c r="K76" s="82">
        <f>+Data!GF78-Data!X78</f>
        <v>1661122.4999999995</v>
      </c>
      <c r="L76" s="83">
        <f>+Data!GH78+Data!FT78-Data!EF78</f>
        <v>1661122.4999999995</v>
      </c>
      <c r="P76" s="102">
        <f>+D76+Data!EP78</f>
        <v>-68005.875000002794</v>
      </c>
      <c r="Q76" s="102"/>
    </row>
    <row r="77" spans="1:17" ht="15" x14ac:dyDescent="0.25">
      <c r="A77" s="60" t="s">
        <v>377</v>
      </c>
      <c r="B77" s="60" t="s">
        <v>123</v>
      </c>
      <c r="C77" s="81">
        <f>+F77-G77+I77+Data!FV79+H77</f>
        <v>-2.4999996094265953E-3</v>
      </c>
      <c r="D77" s="81">
        <f t="shared" si="1"/>
        <v>0</v>
      </c>
      <c r="F77" s="82">
        <f>+Data!FR79*-1+Data!GC79+Data!FU79*-1</f>
        <v>827142.32750000013</v>
      </c>
      <c r="G77" s="50">
        <f>+Data!GF79-Data!BF79</f>
        <v>916045.71999999974</v>
      </c>
      <c r="H77" s="50">
        <f>+Data!BE79+Data!BD79</f>
        <v>0</v>
      </c>
      <c r="I77" s="83">
        <f>+Data!X79-Data!EF79</f>
        <v>0</v>
      </c>
      <c r="J77" s="50"/>
      <c r="K77" s="82">
        <f>+Data!GF79-Data!X79</f>
        <v>827126.24999999977</v>
      </c>
      <c r="L77" s="83">
        <f>+Data!GH79+Data!FT79-Data!EF79</f>
        <v>827126.24999999977</v>
      </c>
      <c r="P77" s="102">
        <f>+D77+Data!EP79</f>
        <v>-139765.4225000001</v>
      </c>
      <c r="Q77" s="102"/>
    </row>
    <row r="78" spans="1:17" ht="15" x14ac:dyDescent="0.25">
      <c r="A78" s="60" t="s">
        <v>378</v>
      </c>
      <c r="B78" s="60" t="s">
        <v>124</v>
      </c>
      <c r="C78" s="81">
        <f>+F78-G78+I78+Data!FV80+H78</f>
        <v>-1.6589183360338211E-9</v>
      </c>
      <c r="D78" s="81">
        <f t="shared" si="1"/>
        <v>0</v>
      </c>
      <c r="F78" s="82">
        <f>+Data!FR80*-1+Data!GC80+Data!FU80*-1</f>
        <v>1824098.7899999968</v>
      </c>
      <c r="G78" s="50">
        <f>+Data!GF80-Data!BF80</f>
        <v>1744419.3199999984</v>
      </c>
      <c r="H78" s="50">
        <f>+Data!BE80+Data!BD80</f>
        <v>0</v>
      </c>
      <c r="I78" s="83">
        <f>+Data!X80-Data!EF80</f>
        <v>0</v>
      </c>
      <c r="J78" s="50"/>
      <c r="K78" s="82">
        <f>+Data!GF80-Data!X80</f>
        <v>1739298.7499999984</v>
      </c>
      <c r="L78" s="83">
        <f>+Data!GH80+Data!FT80-Data!EF80</f>
        <v>1739298.7499999986</v>
      </c>
      <c r="P78" s="102">
        <f>+D78+Data!EP80</f>
        <v>77.539999995147809</v>
      </c>
      <c r="Q78" s="102"/>
    </row>
    <row r="79" spans="1:17" ht="15" x14ac:dyDescent="0.25">
      <c r="A79" s="60" t="s">
        <v>379</v>
      </c>
      <c r="B79" s="60" t="s">
        <v>125</v>
      </c>
      <c r="C79" s="81">
        <f>+F79-G79+I79+Data!FV81+H79</f>
        <v>3.14321368932724E-9</v>
      </c>
      <c r="D79" s="81">
        <f t="shared" si="1"/>
        <v>0</v>
      </c>
      <c r="F79" s="82">
        <f>+Data!FR81*-1+Data!GC81+Data!FU81*-1</f>
        <v>1122303.3199999998</v>
      </c>
      <c r="G79" s="50">
        <f>+Data!GF81-Data!BF81</f>
        <v>1096302.6799999967</v>
      </c>
      <c r="H79" s="50">
        <f>+Data!BE81+Data!BD81</f>
        <v>0</v>
      </c>
      <c r="I79" s="83">
        <f>+Data!X81-Data!EF81</f>
        <v>0</v>
      </c>
      <c r="J79" s="50"/>
      <c r="K79" s="82">
        <f>+Data!GF81-Data!X81</f>
        <v>1006649.9999999969</v>
      </c>
      <c r="L79" s="83">
        <f>+Data!GH81+Data!FT81-Data!EF81</f>
        <v>1006649.9999999969</v>
      </c>
      <c r="P79" s="102">
        <f>+D79+Data!EP81</f>
        <v>-44376.680000003194</v>
      </c>
      <c r="Q79" s="102"/>
    </row>
    <row r="80" spans="1:17" ht="15" x14ac:dyDescent="0.25">
      <c r="A80" s="60" t="s">
        <v>380</v>
      </c>
      <c r="B80" s="60" t="s">
        <v>126</v>
      </c>
      <c r="C80" s="81">
        <f>+F80-G80+I80+Data!FV82+H80</f>
        <v>9.3132257461547852E-10</v>
      </c>
      <c r="D80" s="81">
        <f t="shared" si="1"/>
        <v>0</v>
      </c>
      <c r="F80" s="82">
        <f>+Data!FR82*-1+Data!GC82+Data!FU82*-1</f>
        <v>1633093.6100000006</v>
      </c>
      <c r="G80" s="50">
        <f>+Data!GF82-Data!BF82</f>
        <v>1541094.3299999996</v>
      </c>
      <c r="H80" s="50">
        <f>+Data!BE82+Data!BD82</f>
        <v>0</v>
      </c>
      <c r="I80" s="83">
        <f>+Data!X82-Data!EF82</f>
        <v>0</v>
      </c>
      <c r="J80" s="50"/>
      <c r="K80" s="82">
        <f>+Data!GF82-Data!X82</f>
        <v>1420402.4999999995</v>
      </c>
      <c r="L80" s="83">
        <f>+Data!GH82+Data!FT82-Data!EF82</f>
        <v>1420402.4999999998</v>
      </c>
      <c r="P80" s="102">
        <f>+D80+Data!EP82</f>
        <v>2433.1100000001024</v>
      </c>
      <c r="Q80" s="102"/>
    </row>
    <row r="81" spans="1:17" ht="15" x14ac:dyDescent="0.25">
      <c r="A81" s="60" t="s">
        <v>381</v>
      </c>
      <c r="B81" s="60" t="s">
        <v>382</v>
      </c>
      <c r="C81" s="81">
        <f>+F81-G81+I81+Data!FV83+H81</f>
        <v>2.0000027725473046E-3</v>
      </c>
      <c r="D81" s="81">
        <f t="shared" si="1"/>
        <v>0</v>
      </c>
      <c r="F81" s="82">
        <f>+Data!FR83*-1+Data!GC83+Data!FU83*-1</f>
        <v>691674.72200000146</v>
      </c>
      <c r="G81" s="50">
        <f>+Data!GF83-Data!BF83</f>
        <v>390889.4799999987</v>
      </c>
      <c r="H81" s="50">
        <f>+Data!BE83+Data!BD83</f>
        <v>0</v>
      </c>
      <c r="I81" s="83">
        <f>+Data!X83-Data!EF83</f>
        <v>0</v>
      </c>
      <c r="J81" s="50"/>
      <c r="K81" s="82">
        <f>+Data!GF83-Data!X83</f>
        <v>412990.99999999872</v>
      </c>
      <c r="L81" s="83">
        <f>+Data!GH83+Data!FT83-Data!EF83</f>
        <v>412990.99999999866</v>
      </c>
      <c r="P81" s="102">
        <f>+D81+Data!EP83</f>
        <v>149503.72200000013</v>
      </c>
      <c r="Q81" s="102"/>
    </row>
    <row r="82" spans="1:17" ht="15" x14ac:dyDescent="0.25">
      <c r="A82" s="60" t="s">
        <v>383</v>
      </c>
      <c r="B82" s="60" t="s">
        <v>133</v>
      </c>
      <c r="C82" s="81">
        <f>+F82-G82+I82+Data!FV84+H82</f>
        <v>2.3137545213103294E-9</v>
      </c>
      <c r="D82" s="81">
        <f t="shared" si="1"/>
        <v>0</v>
      </c>
      <c r="F82" s="82">
        <f>+Data!FR84*-1+Data!GC84+Data!FU84*-1</f>
        <v>1741718.6899999983</v>
      </c>
      <c r="G82" s="50">
        <f>+Data!GF84-Data!BF84</f>
        <v>1679812.459999996</v>
      </c>
      <c r="H82" s="50">
        <f>+Data!BE84+Data!BD84</f>
        <v>0</v>
      </c>
      <c r="I82" s="83">
        <f>+Data!X84-Data!EF84</f>
        <v>0</v>
      </c>
      <c r="J82" s="50"/>
      <c r="K82" s="82">
        <f>+Data!GF84-Data!X84</f>
        <v>1559019.999999996</v>
      </c>
      <c r="L82" s="83">
        <f>+Data!GH84+Data!FT84-Data!EF84</f>
        <v>1559019.999999996</v>
      </c>
      <c r="P82" s="102">
        <f>+D82+Data!EP84</f>
        <v>875.68999999435619</v>
      </c>
      <c r="Q82" s="102"/>
    </row>
    <row r="83" spans="1:17" ht="15" x14ac:dyDescent="0.25">
      <c r="A83" s="60" t="s">
        <v>384</v>
      </c>
      <c r="B83" s="60" t="s">
        <v>455</v>
      </c>
      <c r="C83" s="81">
        <f>+F83-G83+I83+Data!FV85+H83</f>
        <v>-5.0000030169030651E-3</v>
      </c>
      <c r="D83" s="81">
        <f t="shared" si="1"/>
        <v>0</v>
      </c>
      <c r="F83" s="82">
        <f>+Data!FR85*-1+Data!GC85+Data!FU85*-1</f>
        <v>2344065.7449999973</v>
      </c>
      <c r="G83" s="50">
        <f>+Data!GF85-Data!BF85</f>
        <v>2225561.6100000003</v>
      </c>
      <c r="H83" s="50">
        <f>+Data!BE85+Data!BD85</f>
        <v>0</v>
      </c>
      <c r="I83" s="83">
        <f>+Data!X85-Data!EF85</f>
        <v>0</v>
      </c>
      <c r="J83" s="50"/>
      <c r="K83" s="82">
        <f>+Data!GF85-Data!X85</f>
        <v>2266487.5</v>
      </c>
      <c r="L83" s="83">
        <f>+Data!GH85+Data!FT85-Data!EF85</f>
        <v>2266487.5</v>
      </c>
      <c r="P83" s="102">
        <f>+D83+Data!EP85</f>
        <v>130241.24499999732</v>
      </c>
      <c r="Q83" s="102"/>
    </row>
    <row r="84" spans="1:17" ht="15" x14ac:dyDescent="0.25">
      <c r="A84" s="60" t="s">
        <v>385</v>
      </c>
      <c r="B84" s="60" t="s">
        <v>129</v>
      </c>
      <c r="C84" s="81">
        <f>+F84-G84+I84+Data!FV86+H84</f>
        <v>-2.5000014720717445E-3</v>
      </c>
      <c r="D84" s="81">
        <f t="shared" si="1"/>
        <v>0</v>
      </c>
      <c r="F84" s="82">
        <f>+Data!FR86*-1+Data!GC86+Data!FU86*-1</f>
        <v>1596912.587499998</v>
      </c>
      <c r="G84" s="50">
        <f>+Data!GF86-Data!BF86</f>
        <v>1539028.9799999995</v>
      </c>
      <c r="H84" s="50">
        <f>+Data!BE86+Data!BD86</f>
        <v>0</v>
      </c>
      <c r="I84" s="83">
        <f>+Data!X86-Data!EF86</f>
        <v>0</v>
      </c>
      <c r="J84" s="50"/>
      <c r="K84" s="82">
        <f>+Data!GF86-Data!X86</f>
        <v>1414363.7499999995</v>
      </c>
      <c r="L84" s="83">
        <f>+Data!GH86+Data!FT86-Data!EF86</f>
        <v>1414363.7499999995</v>
      </c>
      <c r="P84" s="102">
        <f>+D84+Data!EP86</f>
        <v>9360.3374999975786</v>
      </c>
      <c r="Q84" s="102"/>
    </row>
    <row r="85" spans="1:17" ht="15" x14ac:dyDescent="0.25">
      <c r="A85" s="60" t="s">
        <v>386</v>
      </c>
      <c r="B85" s="60" t="s">
        <v>130</v>
      </c>
      <c r="C85" s="81">
        <f>+F85-G85+I85+Data!FV87+H85</f>
        <v>-5.0000004994217306E-3</v>
      </c>
      <c r="D85" s="81">
        <f t="shared" si="1"/>
        <v>0</v>
      </c>
      <c r="F85" s="82">
        <f>+Data!FR87*-1+Data!GC87+Data!FU87*-1</f>
        <v>1353078.8849999977</v>
      </c>
      <c r="G85" s="50">
        <f>+Data!GF87-Data!BF87</f>
        <v>1355059.0199999982</v>
      </c>
      <c r="H85" s="50">
        <f>+Data!BE87+Data!BD87</f>
        <v>0</v>
      </c>
      <c r="I85" s="83">
        <f>+Data!X87-Data!EF87</f>
        <v>0</v>
      </c>
      <c r="J85" s="50"/>
      <c r="K85" s="82">
        <f>+Data!GF87-Data!X87</f>
        <v>1130782.4999999991</v>
      </c>
      <c r="L85" s="83">
        <f>+Data!GH87+Data!FT87-Data!EF87</f>
        <v>1130782.4999999991</v>
      </c>
      <c r="P85" s="102">
        <f>+D85+Data!EP87</f>
        <v>-31947.61500000325</v>
      </c>
      <c r="Q85" s="102"/>
    </row>
    <row r="86" spans="1:17" ht="15" x14ac:dyDescent="0.25">
      <c r="A86" s="60" t="s">
        <v>387</v>
      </c>
      <c r="B86" s="60" t="s">
        <v>388</v>
      </c>
      <c r="C86" s="81">
        <f>+F86-G86+I86+Data!FV88+H86</f>
        <v>2.5000039750011638E-3</v>
      </c>
      <c r="D86" s="81">
        <f t="shared" si="1"/>
        <v>0</v>
      </c>
      <c r="F86" s="82">
        <f>+Data!FR88*-1+Data!GC88+Data!FU88*-1</f>
        <v>1833092.5825000014</v>
      </c>
      <c r="G86" s="50">
        <f>+Data!GF88-Data!BF88</f>
        <v>1744402.0099999974</v>
      </c>
      <c r="H86" s="50">
        <f>+Data!BE88+Data!BD88</f>
        <v>-8391.11</v>
      </c>
      <c r="I86" s="83">
        <f>+Data!X88-Data!EF88</f>
        <v>0</v>
      </c>
      <c r="J86" s="50"/>
      <c r="K86" s="82">
        <f>+Data!GF88-Data!X88</f>
        <v>1643169.9999999974</v>
      </c>
      <c r="L86" s="83">
        <f>+Data!GH88+Data!FT88-Data!EF88</f>
        <v>1643169.9999999974</v>
      </c>
      <c r="P86" s="102">
        <f>+D86+Data!EP88</f>
        <v>48263.912499998696</v>
      </c>
      <c r="Q86" s="102"/>
    </row>
    <row r="87" spans="1:17" ht="15" x14ac:dyDescent="0.25">
      <c r="A87" s="60" t="s">
        <v>389</v>
      </c>
      <c r="B87" s="60" t="s">
        <v>134</v>
      </c>
      <c r="C87" s="81">
        <f>+F87-G87+I87+Data!FV89+H87</f>
        <v>2.4999992456287146E-3</v>
      </c>
      <c r="D87" s="81">
        <f t="shared" si="1"/>
        <v>0</v>
      </c>
      <c r="F87" s="82">
        <f>+Data!FR89*-1+Data!GC89+Data!FU89*-1</f>
        <v>882870.87249999924</v>
      </c>
      <c r="G87" s="50">
        <f>+Data!GF89-Data!BF89</f>
        <v>795271.11</v>
      </c>
      <c r="H87" s="50">
        <f>+Data!BE89+Data!BD89</f>
        <v>0</v>
      </c>
      <c r="I87" s="83">
        <f>+Data!X89-Data!EF89</f>
        <v>0</v>
      </c>
      <c r="J87" s="50"/>
      <c r="K87" s="82">
        <f>+Data!GF89-Data!X89</f>
        <v>824718.74999999988</v>
      </c>
      <c r="L87" s="83">
        <f>+Data!GH89+Data!FT89-Data!EF89</f>
        <v>824718.74999999988</v>
      </c>
      <c r="P87" s="102">
        <f>+D87+Data!EP89</f>
        <v>2856.6224999991246</v>
      </c>
      <c r="Q87" s="102"/>
    </row>
    <row r="88" spans="1:17" ht="15" x14ac:dyDescent="0.25">
      <c r="A88" s="60" t="s">
        <v>390</v>
      </c>
      <c r="B88" s="60" t="s">
        <v>128</v>
      </c>
      <c r="C88" s="81">
        <f>+F88-G88+I88+Data!FV90+H88</f>
        <v>4.9999998664134182E-3</v>
      </c>
      <c r="D88" s="81">
        <f t="shared" si="1"/>
        <v>0</v>
      </c>
      <c r="F88" s="82">
        <f>+Data!FR90*-1+Data!GC90+Data!FU90*-1</f>
        <v>1616784.0849999995</v>
      </c>
      <c r="G88" s="50">
        <f>+Data!GF90-Data!BF90</f>
        <v>1576714.5999999996</v>
      </c>
      <c r="H88" s="50">
        <f>+Data!BE90+Data!BD90</f>
        <v>0</v>
      </c>
      <c r="I88" s="83">
        <f>+Data!X90-Data!EF90</f>
        <v>0</v>
      </c>
      <c r="J88" s="50"/>
      <c r="K88" s="82">
        <f>+Data!GF90-Data!X90</f>
        <v>1512082.4999999998</v>
      </c>
      <c r="L88" s="83">
        <f>+Data!GH90+Data!FT90-Data!EF90</f>
        <v>1512082.4999999995</v>
      </c>
      <c r="P88" s="102">
        <f>+D88+Data!EP90</f>
        <v>1882.5849999992643</v>
      </c>
      <c r="Q88" s="102"/>
    </row>
    <row r="89" spans="1:17" ht="15" x14ac:dyDescent="0.25">
      <c r="A89" s="60" t="s">
        <v>391</v>
      </c>
      <c r="B89" s="60" t="s">
        <v>392</v>
      </c>
      <c r="C89" s="81">
        <f>+F89-G89+I89+Data!FV91+H89</f>
        <v>-2.015440259128809E-9</v>
      </c>
      <c r="D89" s="81">
        <f t="shared" si="1"/>
        <v>0</v>
      </c>
      <c r="F89" s="82">
        <f>+Data!FR91*-1+Data!GC91+Data!FU91*-1</f>
        <v>1531119.4599999969</v>
      </c>
      <c r="G89" s="50">
        <f>+Data!GF91-Data!BF91</f>
        <v>1587607.879999999</v>
      </c>
      <c r="H89" s="50">
        <f>+Data!BE91+Data!BD91</f>
        <v>0</v>
      </c>
      <c r="I89" s="83">
        <f>+Data!X91-Data!EF91</f>
        <v>0</v>
      </c>
      <c r="J89" s="50"/>
      <c r="K89" s="82">
        <f>+Data!GF91-Data!X91</f>
        <v>1426004.9999999991</v>
      </c>
      <c r="L89" s="83">
        <f>+Data!GH91+Data!FT91-Data!EF91</f>
        <v>1426004.9999999991</v>
      </c>
      <c r="P89" s="102">
        <f>+D89+Data!EP91</f>
        <v>-80055.540000003995</v>
      </c>
      <c r="Q89" s="102"/>
    </row>
    <row r="90" spans="1:17" ht="15" x14ac:dyDescent="0.25">
      <c r="A90" s="60" t="s">
        <v>393</v>
      </c>
      <c r="B90" s="60" t="s">
        <v>136</v>
      </c>
      <c r="C90" s="81">
        <f>+F90-G90+I90+Data!FV92+H90</f>
        <v>-2.4999966699397191E-3</v>
      </c>
      <c r="D90" s="81">
        <f t="shared" si="1"/>
        <v>0</v>
      </c>
      <c r="F90" s="82">
        <f>+Data!FR92*-1+Data!GC92+Data!FU92*-1</f>
        <v>1078330.7975000015</v>
      </c>
      <c r="G90" s="50">
        <f>+Data!GF92-Data!BF92</f>
        <v>1047297.9099999982</v>
      </c>
      <c r="H90" s="50">
        <f>+Data!BE92+Data!BD92</f>
        <v>0</v>
      </c>
      <c r="I90" s="83">
        <f>+Data!X92-Data!EF92</f>
        <v>0</v>
      </c>
      <c r="J90" s="50"/>
      <c r="K90" s="82">
        <f>+Data!GF92-Data!X92</f>
        <v>947891.24999999814</v>
      </c>
      <c r="L90" s="83">
        <f>+Data!GH92+Data!FT92-Data!EF92</f>
        <v>947891.24999999814</v>
      </c>
      <c r="P90" s="102">
        <f>+D90+Data!EP92</f>
        <v>17057.047499999637</v>
      </c>
      <c r="Q90" s="102"/>
    </row>
    <row r="91" spans="1:17" ht="15" x14ac:dyDescent="0.25">
      <c r="A91" s="60" t="s">
        <v>394</v>
      </c>
      <c r="B91" s="60" t="s">
        <v>131</v>
      </c>
      <c r="C91" s="81">
        <f>+F91-G91+I91+Data!FV93+H91</f>
        <v>4.0745362639427185E-9</v>
      </c>
      <c r="D91" s="81">
        <f t="shared" si="1"/>
        <v>0</v>
      </c>
      <c r="F91" s="82">
        <f>+Data!FR93*-1+Data!GC93+Data!FU93*-1</f>
        <v>2586520.9199999915</v>
      </c>
      <c r="G91" s="50">
        <f>+Data!GF93-Data!BF93</f>
        <v>2623269.7699999874</v>
      </c>
      <c r="H91" s="50">
        <f>+Data!BE93+Data!BD93</f>
        <v>0</v>
      </c>
      <c r="I91" s="83">
        <f>+Data!X93-Data!EF93</f>
        <v>0</v>
      </c>
      <c r="J91" s="50"/>
      <c r="K91" s="82">
        <f>+Data!GF93-Data!X93</f>
        <v>2341244.9999999884</v>
      </c>
      <c r="L91" s="83">
        <f>+Data!GH93+Data!FT93-Data!EF93</f>
        <v>2341244.9999999884</v>
      </c>
      <c r="P91" s="102">
        <f>+D91+Data!EP93</f>
        <v>5477.9199999799021</v>
      </c>
      <c r="Q91" s="102"/>
    </row>
    <row r="92" spans="1:17" ht="15" x14ac:dyDescent="0.25">
      <c r="A92" s="60" t="s">
        <v>395</v>
      </c>
      <c r="B92" s="60" t="s">
        <v>69</v>
      </c>
      <c r="C92" s="81">
        <f>+F92-G92+I92+Data!FV94+H92</f>
        <v>4.9999981420114636E-3</v>
      </c>
      <c r="D92" s="81">
        <f t="shared" si="1"/>
        <v>0</v>
      </c>
      <c r="F92" s="82">
        <f>+Data!FR94*-1+Data!GC94+Data!FU94*-1</f>
        <v>2625668.4049999947</v>
      </c>
      <c r="G92" s="50">
        <f>+Data!GF94-Data!BF94</f>
        <v>2331925.0299999965</v>
      </c>
      <c r="H92" s="50">
        <f>+Data!BE94+Data!BD94</f>
        <v>0</v>
      </c>
      <c r="I92" s="83">
        <f>+Data!X94-Data!EF94</f>
        <v>0</v>
      </c>
      <c r="J92" s="50"/>
      <c r="K92" s="82">
        <f>+Data!GF94-Data!X94</f>
        <v>2300614.9999999967</v>
      </c>
      <c r="L92" s="83">
        <f>+Data!GH94+Data!FT94-Data!EF94</f>
        <v>2300614.9999999967</v>
      </c>
      <c r="P92" s="102">
        <f>+D92+Data!EP94</f>
        <v>66864.404999991413</v>
      </c>
      <c r="Q92" s="102"/>
    </row>
    <row r="93" spans="1:17" ht="15" x14ac:dyDescent="0.25">
      <c r="A93" s="61" t="s">
        <v>396</v>
      </c>
      <c r="B93" s="61" t="s">
        <v>397</v>
      </c>
      <c r="C93" s="81">
        <f>+F93-G93+I93+Data!FV95+H93</f>
        <v>-4.2999946454074234E-3</v>
      </c>
      <c r="D93" s="81">
        <f t="shared" si="1"/>
        <v>0</v>
      </c>
      <c r="F93" s="82">
        <f>+Data!FR95*-1+Data!GC95+Data!FU95*-1</f>
        <v>1208288.0257000043</v>
      </c>
      <c r="G93" s="50">
        <f>+Data!GF95-Data!BF95</f>
        <v>1122111.129999999</v>
      </c>
      <c r="H93" s="50">
        <f>+Data!BE95+Data!BD95</f>
        <v>0</v>
      </c>
      <c r="I93" s="83">
        <f>+Data!X95-Data!EF95</f>
        <v>0</v>
      </c>
      <c r="J93" s="50"/>
      <c r="K93" s="82">
        <f>+Data!GF95-Data!X95</f>
        <v>1058079.9999999991</v>
      </c>
      <c r="L93" s="83">
        <f>+Data!GH95+Data!FT95-Data!EF95</f>
        <v>1058079.9999999991</v>
      </c>
      <c r="P93" s="102">
        <f>+D93+Data!EP95</f>
        <v>8331.0257000033744</v>
      </c>
      <c r="Q93" s="102"/>
    </row>
    <row r="94" spans="1:17" ht="15" x14ac:dyDescent="0.25">
      <c r="A94" s="62" t="s">
        <v>433</v>
      </c>
      <c r="B94" s="62" t="s">
        <v>463</v>
      </c>
      <c r="C94" s="81">
        <f>+F94-G94+I94+Data!FV96+H94</f>
        <v>5.0000030823866837E-3</v>
      </c>
      <c r="D94" s="81">
        <f t="shared" si="1"/>
        <v>0</v>
      </c>
      <c r="F94" s="82">
        <f>+Data!FR96*-1+Data!GC96+Data!FU96*-1</f>
        <v>1142765.8650000021</v>
      </c>
      <c r="G94" s="50">
        <f>+Data!GF96-Data!BF96</f>
        <v>1086876.679999999</v>
      </c>
      <c r="H94" s="50">
        <f>+Data!BE96+Data!BD96</f>
        <v>0</v>
      </c>
      <c r="I94" s="83">
        <f>+Data!X96-Data!EF96</f>
        <v>0</v>
      </c>
      <c r="J94" s="50"/>
      <c r="K94" s="82">
        <f>+Data!GF96-Data!X96</f>
        <v>1026247.499999999</v>
      </c>
      <c r="L94" s="83">
        <f>+Data!GH96+Data!FT96-Data!EF96</f>
        <v>1026247.499999999</v>
      </c>
      <c r="P94" s="102">
        <f>+D94+Data!EP96</f>
        <v>5696.3650000011548</v>
      </c>
      <c r="Q94" s="102"/>
    </row>
    <row r="95" spans="1:17" ht="15" x14ac:dyDescent="0.25">
      <c r="A95" s="62" t="s">
        <v>436</v>
      </c>
      <c r="B95" s="62" t="s">
        <v>458</v>
      </c>
      <c r="C95" s="81">
        <f>+F95-G95+I95+Data!FV97+H95</f>
        <v>2.0881998352706432E-9</v>
      </c>
      <c r="D95" s="81">
        <f t="shared" si="1"/>
        <v>0</v>
      </c>
      <c r="F95" s="82">
        <f>+Data!FR97*-1+Data!GC97+Data!FU97*-1</f>
        <v>689138.94000000146</v>
      </c>
      <c r="G95" s="50">
        <f>+Data!GF97-Data!BF97</f>
        <v>700958.31999999937</v>
      </c>
      <c r="H95" s="50">
        <f>+Data!BE97+Data!BD97</f>
        <v>0</v>
      </c>
      <c r="I95" s="83">
        <f>+Data!X97-Data!EF97</f>
        <v>0</v>
      </c>
      <c r="J95" s="50"/>
      <c r="K95" s="82">
        <f>+Data!GF97-Data!X97</f>
        <v>642089.99999999942</v>
      </c>
      <c r="L95" s="83">
        <f>+Data!GH97+Data!FT97-Data!EF97</f>
        <v>642089.99999999942</v>
      </c>
      <c r="P95" s="102">
        <f>+D95+Data!EP97</f>
        <v>-23304.059999999125</v>
      </c>
      <c r="Q95" s="102"/>
    </row>
    <row r="96" spans="1:17" ht="15" x14ac:dyDescent="0.25">
      <c r="A96" s="62" t="s">
        <v>434</v>
      </c>
      <c r="B96" s="62" t="s">
        <v>459</v>
      </c>
      <c r="C96" s="81">
        <f>+F96-G96+I96+Data!FV98+H96</f>
        <v>7.0576788857579231E-10</v>
      </c>
      <c r="D96" s="81">
        <f t="shared" si="1"/>
        <v>0</v>
      </c>
      <c r="F96" s="82">
        <f>+Data!FR98*-1+Data!GC98+Data!FU98*-1</f>
        <v>891015.58000000042</v>
      </c>
      <c r="G96" s="50">
        <f>+Data!GF98-Data!BF98</f>
        <v>863282.56999999972</v>
      </c>
      <c r="H96" s="50">
        <f>+Data!BE98+Data!BD98</f>
        <v>0</v>
      </c>
      <c r="I96" s="83">
        <f>+Data!X98-Data!EF98</f>
        <v>0</v>
      </c>
      <c r="J96" s="50"/>
      <c r="K96" s="82">
        <f>+Data!GF98-Data!X98</f>
        <v>813014.99999999977</v>
      </c>
      <c r="L96" s="83">
        <f>+Data!GH98+Data!FT98-Data!EF98</f>
        <v>813014.99999999965</v>
      </c>
      <c r="P96" s="102">
        <f>+D96+Data!EP98</f>
        <v>3286.5800000001909</v>
      </c>
      <c r="Q96" s="102"/>
    </row>
    <row r="97" spans="1:17" ht="15" x14ac:dyDescent="0.25">
      <c r="A97" s="62" t="s">
        <v>437</v>
      </c>
      <c r="B97" s="62" t="s">
        <v>460</v>
      </c>
      <c r="C97" s="81">
        <f>+F97-G97+I97+Data!FV99+H97</f>
        <v>2.8799994615837932E-3</v>
      </c>
      <c r="D97" s="81">
        <f t="shared" si="1"/>
        <v>0</v>
      </c>
      <c r="F97" s="82">
        <f>+Data!FR99*-1+Data!GC99+Data!FU99*-1</f>
        <v>1139600.3228799999</v>
      </c>
      <c r="G97" s="50">
        <f>+Data!GF99-Data!BF99</f>
        <v>1199441.1800000004</v>
      </c>
      <c r="H97" s="50">
        <f>+Data!BE99+Data!BD99</f>
        <v>0</v>
      </c>
      <c r="I97" s="83">
        <f>+Data!X99-Data!EF99</f>
        <v>0</v>
      </c>
      <c r="J97" s="50"/>
      <c r="K97" s="82">
        <f>+Data!GF99-Data!X99</f>
        <v>1049498.0000000014</v>
      </c>
      <c r="L97" s="83">
        <f>+Data!GH99+Data!FT99-Data!EF99</f>
        <v>1049498.0000000014</v>
      </c>
      <c r="P97" s="102">
        <f>+D97+Data!EP99</f>
        <v>-89260.677119998727</v>
      </c>
      <c r="Q97" s="102"/>
    </row>
    <row r="98" spans="1:17" ht="15" x14ac:dyDescent="0.25">
      <c r="A98" s="62" t="s">
        <v>456</v>
      </c>
      <c r="B98" s="62" t="s">
        <v>461</v>
      </c>
      <c r="C98" s="81">
        <f>+F98-G98+I98+Data!FV100+H98</f>
        <v>2.2118911147117615E-9</v>
      </c>
      <c r="D98" s="81">
        <f t="shared" si="1"/>
        <v>0</v>
      </c>
      <c r="F98" s="82">
        <f>+Data!FR100*-1+Data!GC100+Data!FU100*-1</f>
        <v>1176396.8199999996</v>
      </c>
      <c r="G98" s="50">
        <f>+Data!GF100-Data!BF100</f>
        <v>1113596.9399999974</v>
      </c>
      <c r="H98" s="50">
        <f>+Data!BE100+Data!BD100</f>
        <v>0</v>
      </c>
      <c r="I98" s="83">
        <f>+Data!X100-Data!EF100</f>
        <v>0</v>
      </c>
      <c r="J98" s="50"/>
      <c r="K98" s="82">
        <f>+Data!GF100-Data!X100</f>
        <v>1072081.2499999974</v>
      </c>
      <c r="L98" s="83">
        <f>+Data!GH100+Data!FT100-Data!EF100</f>
        <v>1072081.2499999974</v>
      </c>
      <c r="P98" s="102">
        <f>+D98+Data!EP100</f>
        <v>180.06999999703839</v>
      </c>
      <c r="Q98" s="102"/>
    </row>
    <row r="99" spans="1:17" ht="15" x14ac:dyDescent="0.25">
      <c r="A99" s="62" t="s">
        <v>457</v>
      </c>
      <c r="B99" s="62" t="s">
        <v>462</v>
      </c>
      <c r="C99" s="81">
        <f>+F99-G99+I99+Data!FV101+H99</f>
        <v>-4.9999983166344464E-3</v>
      </c>
      <c r="D99" s="81">
        <f t="shared" si="1"/>
        <v>0</v>
      </c>
      <c r="F99" s="82">
        <f>+Data!FR101*-1+Data!GC101+Data!FU101*-1</f>
        <v>906104.1250000014</v>
      </c>
      <c r="G99" s="50">
        <f>+Data!GF101-Data!BF101</f>
        <v>810282.9299999997</v>
      </c>
      <c r="H99" s="50">
        <f>+Data!BE101+Data!BD101</f>
        <v>0</v>
      </c>
      <c r="I99" s="83">
        <f>+Data!X101-Data!EF101</f>
        <v>0</v>
      </c>
      <c r="J99" s="50"/>
      <c r="K99" s="82">
        <f>+Data!GF101-Data!X101</f>
        <v>788947.49999999965</v>
      </c>
      <c r="L99" s="83">
        <f>+Data!GH101+Data!FT101-Data!EF101</f>
        <v>788947.49999999953</v>
      </c>
      <c r="P99" s="102">
        <f>+D99+Data!EP101</f>
        <v>1155.6250000010477</v>
      </c>
      <c r="Q99" s="102"/>
    </row>
    <row r="100" spans="1:17" ht="15" x14ac:dyDescent="0.25">
      <c r="A100" s="60" t="s">
        <v>398</v>
      </c>
      <c r="B100" s="60" t="s">
        <v>137</v>
      </c>
      <c r="C100" s="81">
        <f>+F100-G100+I100+Data!FV102+H100</f>
        <v>1.3038516044616699E-8</v>
      </c>
      <c r="D100" s="81">
        <f t="shared" si="1"/>
        <v>0</v>
      </c>
      <c r="F100" s="82">
        <f>+Data!FR102*-1+Data!GC102+Data!FU102*-1</f>
        <v>5254848.8900000108</v>
      </c>
      <c r="G100" s="50">
        <f>+Data!GF102-Data!BF102</f>
        <v>5665585.5599999977</v>
      </c>
      <c r="H100" s="50">
        <f>+Data!BE102+Data!BD102</f>
        <v>0</v>
      </c>
      <c r="I100" s="83">
        <f>+Data!X102-Data!EF102</f>
        <v>0</v>
      </c>
      <c r="J100" s="50"/>
      <c r="K100" s="82">
        <f>+Data!GF102-Data!X102</f>
        <v>5303379.9999999981</v>
      </c>
      <c r="L100" s="83">
        <f>+Data!GH102+Data!FT102-Data!EF102</f>
        <v>5303379.9999999991</v>
      </c>
      <c r="P100" s="102">
        <f>+D100+Data!EP102</f>
        <v>-686557.89986282121</v>
      </c>
      <c r="Q100" s="102"/>
    </row>
    <row r="101" spans="1:17" ht="15" x14ac:dyDescent="0.25">
      <c r="A101" s="60" t="s">
        <v>399</v>
      </c>
      <c r="B101" s="60" t="s">
        <v>138</v>
      </c>
      <c r="C101" s="81">
        <f>+F101-G101+I101+Data!FV103+H101</f>
        <v>4.4528860598802567E-9</v>
      </c>
      <c r="D101" s="81">
        <f t="shared" si="1"/>
        <v>0</v>
      </c>
      <c r="F101" s="82">
        <f>+Data!FR103*-1+Data!GC103+Data!FU103*-1</f>
        <v>4695363.0800000019</v>
      </c>
      <c r="G101" s="50">
        <f>+Data!GF103-Data!BF103</f>
        <v>4572775.3199999975</v>
      </c>
      <c r="H101" s="50">
        <f>+Data!BE103+Data!BD103</f>
        <v>0</v>
      </c>
      <c r="I101" s="83">
        <f>+Data!X103-Data!EF103</f>
        <v>0</v>
      </c>
      <c r="J101" s="50"/>
      <c r="K101" s="82">
        <f>+Data!GF103-Data!X103</f>
        <v>4471669.9999999972</v>
      </c>
      <c r="L101" s="83">
        <f>+Data!GH103+Data!FT103-Data!EF103</f>
        <v>4471669.9999999972</v>
      </c>
      <c r="P101" s="102">
        <f>+D101+Data!EP103</f>
        <v>-174188.20883630868</v>
      </c>
      <c r="Q101" s="102"/>
    </row>
    <row r="102" spans="1:17" ht="15" x14ac:dyDescent="0.25">
      <c r="A102" s="60" t="s">
        <v>400</v>
      </c>
      <c r="B102" s="60" t="s">
        <v>139</v>
      </c>
      <c r="C102" s="81">
        <f>+F102-G102+I102+Data!FV104+H102</f>
        <v>1.9790604710578918E-9</v>
      </c>
      <c r="D102" s="81">
        <f t="shared" si="1"/>
        <v>0</v>
      </c>
      <c r="F102" s="82">
        <f>+Data!FR104*-1+Data!GC104+Data!FU104*-1</f>
        <v>5561867.5899999868</v>
      </c>
      <c r="G102" s="50">
        <f>+Data!GF104-Data!BF104</f>
        <v>5291591.6799999848</v>
      </c>
      <c r="H102" s="50">
        <f>+Data!BE104+Data!BD104</f>
        <v>0</v>
      </c>
      <c r="I102" s="83">
        <f>+Data!X104-Data!EF104</f>
        <v>0</v>
      </c>
      <c r="J102" s="50"/>
      <c r="K102" s="82">
        <f>+Data!GF104-Data!X104</f>
        <v>5118809.999999986</v>
      </c>
      <c r="L102" s="83">
        <f>+Data!GH104+Data!FT104-Data!EF104</f>
        <v>5118809.999999986</v>
      </c>
      <c r="P102" s="102">
        <f>+D102+Data!EP104</f>
        <v>-0.41000002715736628</v>
      </c>
      <c r="Q102" s="102"/>
    </row>
    <row r="103" spans="1:17" ht="15" x14ac:dyDescent="0.25">
      <c r="A103" s="60" t="s">
        <v>401</v>
      </c>
      <c r="B103" s="60" t="s">
        <v>140</v>
      </c>
      <c r="C103" s="81">
        <f>+F103-G103+I103+Data!FV105+H103</f>
        <v>9.5460563898086548E-9</v>
      </c>
      <c r="D103" s="81">
        <f t="shared" si="1"/>
        <v>0</v>
      </c>
      <c r="F103" s="82">
        <f>+Data!FR105*-1+Data!GC105+Data!FU105*-1</f>
        <v>7947079.6899999948</v>
      </c>
      <c r="G103" s="50">
        <f>+Data!GF105-Data!BF105</f>
        <v>7805598.1999999853</v>
      </c>
      <c r="H103" s="50">
        <f>+Data!BE105+Data!BD105</f>
        <v>0</v>
      </c>
      <c r="I103" s="83">
        <f>+Data!X105-Data!EF105</f>
        <v>0</v>
      </c>
      <c r="J103" s="50"/>
      <c r="K103" s="82">
        <f>+Data!GF105-Data!X105</f>
        <v>7769419.9999999851</v>
      </c>
      <c r="L103" s="83">
        <f>+Data!GH105+Data!FT105-Data!EF105</f>
        <v>7769419.9999999842</v>
      </c>
      <c r="P103" s="102">
        <f>+D103+Data!EP105</f>
        <v>2.6899999799206853</v>
      </c>
      <c r="Q103" s="102"/>
    </row>
    <row r="104" spans="1:17" ht="15" x14ac:dyDescent="0.25">
      <c r="A104" s="60" t="s">
        <v>402</v>
      </c>
      <c r="B104" s="60" t="s">
        <v>141</v>
      </c>
      <c r="C104" s="81">
        <f>+F104-G104+I104+Data!FV106+H104</f>
        <v>-2.0081643015146255E-8</v>
      </c>
      <c r="D104" s="81">
        <f t="shared" si="1"/>
        <v>0</v>
      </c>
      <c r="F104" s="82">
        <f>+Data!FR106*-1+Data!GC106+Data!FU106*-1</f>
        <v>6480773.0599999717</v>
      </c>
      <c r="G104" s="50">
        <f>+Data!GF106-Data!BF106</f>
        <v>6688981.3299999917</v>
      </c>
      <c r="H104" s="50">
        <f>+Data!BE106+Data!BD106</f>
        <v>0</v>
      </c>
      <c r="I104" s="83">
        <f>+Data!X106-Data!EF106</f>
        <v>0</v>
      </c>
      <c r="J104" s="50"/>
      <c r="K104" s="82">
        <f>+Data!GF106-Data!X106</f>
        <v>6047472.4999999925</v>
      </c>
      <c r="L104" s="83">
        <f>+Data!GH106+Data!FT106-Data!EF106</f>
        <v>6047472.4999999925</v>
      </c>
      <c r="P104" s="102">
        <f>+D104+Data!EP106</f>
        <v>5153.5599999642</v>
      </c>
      <c r="Q104" s="102"/>
    </row>
    <row r="105" spans="1:17" ht="15" x14ac:dyDescent="0.25">
      <c r="A105" s="60" t="s">
        <v>403</v>
      </c>
      <c r="B105" s="60" t="s">
        <v>142</v>
      </c>
      <c r="C105" s="81">
        <f>+F105-G105+I105+Data!FV107+H105</f>
        <v>-8.3819031715393066E-9</v>
      </c>
      <c r="D105" s="81">
        <f t="shared" si="1"/>
        <v>0</v>
      </c>
      <c r="F105" s="82">
        <f>+Data!FR107*-1+Data!GC107+Data!FU107*-1</f>
        <v>10251285.829999989</v>
      </c>
      <c r="G105" s="50">
        <f>+Data!GF107-Data!BF107</f>
        <v>8598057.8799999971</v>
      </c>
      <c r="H105" s="50">
        <f>+Data!BE107+Data!BD107</f>
        <v>0</v>
      </c>
      <c r="I105" s="83">
        <f>+Data!X107-Data!EF107</f>
        <v>0</v>
      </c>
      <c r="J105" s="50"/>
      <c r="K105" s="82">
        <f>+Data!GF107-Data!X107</f>
        <v>8606171.9999999963</v>
      </c>
      <c r="L105" s="83">
        <f>+Data!GH107+Data!FT107-Data!EF107</f>
        <v>8606171.9999999963</v>
      </c>
      <c r="P105" s="102">
        <f>+D105+Data!EP107</f>
        <v>15473.829999985173</v>
      </c>
      <c r="Q105" s="102"/>
    </row>
    <row r="106" spans="1:17" ht="15" x14ac:dyDescent="0.25">
      <c r="A106" s="60" t="s">
        <v>404</v>
      </c>
      <c r="B106" s="60" t="s">
        <v>143</v>
      </c>
      <c r="C106" s="81">
        <f>+F106-G106+I106+Data!FV108+H106</f>
        <v>-2.0954757928848267E-9</v>
      </c>
      <c r="D106" s="81">
        <f t="shared" si="1"/>
        <v>0</v>
      </c>
      <c r="F106" s="82">
        <f>+Data!FR108*-1+Data!GC108+Data!FU108*-1</f>
        <v>7226432.5699999956</v>
      </c>
      <c r="G106" s="50">
        <f>+Data!GF108-Data!BF108</f>
        <v>6777423.1399999978</v>
      </c>
      <c r="H106" s="50">
        <f>+Data!BE108+Data!BD108</f>
        <v>0</v>
      </c>
      <c r="I106" s="83">
        <f>+Data!X108-Data!EF108</f>
        <v>0</v>
      </c>
      <c r="J106" s="50"/>
      <c r="K106" s="82">
        <f>+Data!GF108-Data!X108</f>
        <v>6604864.9999999981</v>
      </c>
      <c r="L106" s="83">
        <f>+Data!GH108+Data!FT108-Data!EF108</f>
        <v>6604864.9999999981</v>
      </c>
      <c r="P106" s="102">
        <f>+D106+Data!EP108</f>
        <v>50000.569999993779</v>
      </c>
      <c r="Q106" s="102"/>
    </row>
    <row r="107" spans="1:17" ht="15" x14ac:dyDescent="0.25">
      <c r="A107" s="60" t="s">
        <v>405</v>
      </c>
      <c r="B107" s="60" t="s">
        <v>144</v>
      </c>
      <c r="C107" s="81">
        <f>+F107-G107+I107+Data!FV109+H107</f>
        <v>5.6461431086063385E-9</v>
      </c>
      <c r="D107" s="81">
        <f t="shared" si="1"/>
        <v>0</v>
      </c>
      <c r="F107" s="82">
        <f>+Data!FR109*-1+Data!GC109+Data!FU109*-1</f>
        <v>10218641.98</v>
      </c>
      <c r="G107" s="50">
        <f>+Data!GF109-Data!BF109</f>
        <v>10207816.649999995</v>
      </c>
      <c r="H107" s="50">
        <f>+Data!BE109+Data!BD109</f>
        <v>0</v>
      </c>
      <c r="I107" s="83">
        <f>+Data!X109-Data!EF109</f>
        <v>0</v>
      </c>
      <c r="J107" s="50"/>
      <c r="K107" s="82">
        <f>+Data!GF109-Data!X109</f>
        <v>9888684.8799999971</v>
      </c>
      <c r="L107" s="83">
        <f>+Data!GH109+Data!FT109-Data!EF109</f>
        <v>9888684.8799999971</v>
      </c>
      <c r="P107" s="102">
        <f>+D107+Data!EP109</f>
        <v>-1375.1400000024587</v>
      </c>
      <c r="Q107" s="102"/>
    </row>
    <row r="108" spans="1:17" ht="15" x14ac:dyDescent="0.25">
      <c r="A108" s="60" t="s">
        <v>406</v>
      </c>
      <c r="B108" s="60" t="s">
        <v>145</v>
      </c>
      <c r="C108" s="81">
        <f>+F108-G108+I108+Data!FV110+H108</f>
        <v>1.1757947504520416E-8</v>
      </c>
      <c r="D108" s="81">
        <f t="shared" si="1"/>
        <v>0</v>
      </c>
      <c r="F108" s="82">
        <f>+Data!FR110*-1+Data!GC110+Data!FU110*-1</f>
        <v>11311296.769999998</v>
      </c>
      <c r="G108" s="50">
        <f>+Data!GF110-Data!BF110</f>
        <v>11071972.129999986</v>
      </c>
      <c r="H108" s="50">
        <f>+Data!BE110+Data!BD110</f>
        <v>0</v>
      </c>
      <c r="I108" s="83">
        <f>+Data!X110-Data!EF110</f>
        <v>0</v>
      </c>
      <c r="J108" s="50"/>
      <c r="K108" s="82">
        <f>+Data!GF110-Data!X110</f>
        <v>10123014.999999985</v>
      </c>
      <c r="L108" s="83">
        <f>+Data!GH110+Data!FT110-Data!EF110</f>
        <v>10123014.999999985</v>
      </c>
      <c r="P108" s="102">
        <f>+D108+Data!EP110</f>
        <v>9913.7699999846518</v>
      </c>
      <c r="Q108" s="102"/>
    </row>
    <row r="109" spans="1:17" ht="15" x14ac:dyDescent="0.25">
      <c r="A109" s="60" t="s">
        <v>407</v>
      </c>
      <c r="B109" s="60" t="s">
        <v>146</v>
      </c>
      <c r="C109" s="81">
        <f>+F109-G109+I109+Data!FV111+H109</f>
        <v>2.3283064365386963E-10</v>
      </c>
      <c r="D109" s="81">
        <f t="shared" si="1"/>
        <v>0</v>
      </c>
      <c r="F109" s="82">
        <f>+Data!FR111*-1+Data!GC111+Data!FU111*-1</f>
        <v>7656256.1899999995</v>
      </c>
      <c r="G109" s="50">
        <f>+Data!GF111-Data!BF111</f>
        <v>7682663.6599999992</v>
      </c>
      <c r="H109" s="50">
        <f>+Data!BE111+Data!BD111</f>
        <v>0</v>
      </c>
      <c r="I109" s="83">
        <f>+Data!X111-Data!EF111</f>
        <v>0</v>
      </c>
      <c r="J109" s="50"/>
      <c r="K109" s="82">
        <f>+Data!GF111-Data!X111</f>
        <v>7125307.5</v>
      </c>
      <c r="L109" s="83">
        <f>+Data!GH111+Data!FT111-Data!EF111</f>
        <v>7125307.5</v>
      </c>
      <c r="P109" s="102">
        <f>+D109+Data!EP111</f>
        <v>1003.6899999994785</v>
      </c>
      <c r="Q109" s="102"/>
    </row>
    <row r="110" spans="1:17" ht="15" x14ac:dyDescent="0.25">
      <c r="A110" s="60" t="s">
        <v>408</v>
      </c>
      <c r="B110" s="60" t="s">
        <v>147</v>
      </c>
      <c r="C110" s="81">
        <f>+F110-G110+I110+Data!FV112+H110</f>
        <v>2.6193447411060333E-8</v>
      </c>
      <c r="D110" s="81">
        <f t="shared" si="1"/>
        <v>0</v>
      </c>
      <c r="F110" s="82">
        <f>+Data!FR112*-1+Data!GC112+Data!FU112*-1</f>
        <v>8167753.9000000143</v>
      </c>
      <c r="G110" s="50">
        <f>+Data!GF112-Data!BF112</f>
        <v>8119545.0299999882</v>
      </c>
      <c r="H110" s="50">
        <f>+Data!BE112+Data!BD112</f>
        <v>0</v>
      </c>
      <c r="I110" s="83">
        <f>+Data!X112-Data!EF112</f>
        <v>0</v>
      </c>
      <c r="J110" s="50"/>
      <c r="K110" s="82">
        <f>+Data!GF112-Data!X112</f>
        <v>7562599.9999999879</v>
      </c>
      <c r="L110" s="83">
        <f>+Data!GH112+Data!FT112-Data!EF112</f>
        <v>7562599.9999999879</v>
      </c>
      <c r="P110" s="102">
        <f>+D110+Data!EP112</f>
        <v>39.900000002235174</v>
      </c>
      <c r="Q110" s="102"/>
    </row>
    <row r="111" spans="1:17" ht="15" x14ac:dyDescent="0.25">
      <c r="A111" s="60" t="s">
        <v>409</v>
      </c>
      <c r="B111" s="60" t="s">
        <v>148</v>
      </c>
      <c r="C111" s="81">
        <f>+F111-G111+I111+Data!FV113+H111</f>
        <v>-4.2142346501350403E-8</v>
      </c>
      <c r="D111" s="81">
        <f t="shared" si="1"/>
        <v>0</v>
      </c>
      <c r="F111" s="82">
        <f>+Data!FR113*-1+Data!GC113+Data!FU113*-1</f>
        <v>14190405.699999966</v>
      </c>
      <c r="G111" s="50">
        <f>+Data!GF113-Data!BF113</f>
        <v>13969848.560000008</v>
      </c>
      <c r="H111" s="50">
        <f>+Data!BE113+Data!BD113</f>
        <v>0</v>
      </c>
      <c r="I111" s="83">
        <f>+Data!X113-Data!EF113</f>
        <v>0</v>
      </c>
      <c r="J111" s="50"/>
      <c r="K111" s="82">
        <f>+Data!GF113-Data!X113</f>
        <v>13232297.000000007</v>
      </c>
      <c r="L111" s="83">
        <f>+Data!GH113+Data!FT113-Data!EF113</f>
        <v>13232297.000000007</v>
      </c>
      <c r="P111" s="102">
        <f>+D111+Data!EP113</f>
        <v>203924.69999997318</v>
      </c>
      <c r="Q111" s="102"/>
    </row>
    <row r="112" spans="1:17" ht="15" x14ac:dyDescent="0.25">
      <c r="A112" s="60" t="s">
        <v>410</v>
      </c>
      <c r="B112" s="60" t="s">
        <v>149</v>
      </c>
      <c r="C112" s="81">
        <f>+F112-G112+I112+Data!FV114+H112</f>
        <v>-6.6356733441352844E-9</v>
      </c>
      <c r="D112" s="81">
        <f t="shared" si="1"/>
        <v>0</v>
      </c>
      <c r="F112" s="82">
        <f>+Data!FR114*-1+Data!GC114+Data!FU114*-1</f>
        <v>5805354.6899999874</v>
      </c>
      <c r="G112" s="50">
        <f>+Data!GF114-Data!BF114</f>
        <v>5399236.8899999941</v>
      </c>
      <c r="H112" s="50">
        <f>+Data!BE114+Data!BD114</f>
        <v>0</v>
      </c>
      <c r="I112" s="83">
        <f>+Data!X114-Data!EF114</f>
        <v>0</v>
      </c>
      <c r="J112" s="50"/>
      <c r="K112" s="82">
        <f>+Data!GF114-Data!X114</f>
        <v>4951319.9999999944</v>
      </c>
      <c r="L112" s="83">
        <f>+Data!GH114+Data!FT114-Data!EF114</f>
        <v>4951319.9999999944</v>
      </c>
      <c r="P112" s="102">
        <f>+D112+Data!EP114</f>
        <v>52051.689999981783</v>
      </c>
      <c r="Q112" s="102"/>
    </row>
    <row r="113" spans="1:17" ht="15" x14ac:dyDescent="0.25">
      <c r="A113" s="60" t="s">
        <v>411</v>
      </c>
      <c r="B113" s="60" t="s">
        <v>150</v>
      </c>
      <c r="C113" s="81">
        <f>+F113-G113+I113+Data!FV115+H113</f>
        <v>1.7229467630386353E-8</v>
      </c>
      <c r="D113" s="81">
        <f t="shared" si="1"/>
        <v>0</v>
      </c>
      <c r="F113" s="82">
        <f>+Data!FR115*-1+Data!GC115+Data!FU115*-1</f>
        <v>8635548.9900000002</v>
      </c>
      <c r="G113" s="50">
        <f>+Data!GF115-Data!BF115</f>
        <v>7929508.299999983</v>
      </c>
      <c r="H113" s="50">
        <f>+Data!BE115+Data!BD115</f>
        <v>0</v>
      </c>
      <c r="I113" s="83">
        <f>+Data!X115-Data!EF115</f>
        <v>0</v>
      </c>
      <c r="J113" s="50"/>
      <c r="K113" s="82">
        <f>+Data!GF115-Data!X115</f>
        <v>7534742.9999999842</v>
      </c>
      <c r="L113" s="83">
        <f>+Data!GH115+Data!FT115-Data!EF115</f>
        <v>7534742.9999999842</v>
      </c>
      <c r="P113" s="102">
        <f>+D113+Data!EP115</f>
        <v>263031.98999998346</v>
      </c>
      <c r="Q113" s="102"/>
    </row>
    <row r="114" spans="1:17" ht="15" x14ac:dyDescent="0.25">
      <c r="A114" s="60" t="s">
        <v>412</v>
      </c>
      <c r="B114" s="60" t="s">
        <v>413</v>
      </c>
      <c r="C114" s="81">
        <f>+F114-G114+I114+Data!FV116+H114</f>
        <v>2.537854015827179E-8</v>
      </c>
      <c r="D114" s="81">
        <f t="shared" si="1"/>
        <v>0</v>
      </c>
      <c r="F114" s="82">
        <f>+Data!FR116*-1+Data!GC116+Data!FU116*-1</f>
        <v>6962859.6800000109</v>
      </c>
      <c r="G114" s="50">
        <f>+Data!GF116-Data!BF116</f>
        <v>7051750.6099999854</v>
      </c>
      <c r="H114" s="50">
        <f>+Data!BE116+Data!BD116</f>
        <v>0</v>
      </c>
      <c r="I114" s="83">
        <f>+Data!X116-Data!EF116</f>
        <v>0</v>
      </c>
      <c r="J114" s="50"/>
      <c r="K114" s="82">
        <f>+Data!GF116-Data!X116</f>
        <v>6285615.499999986</v>
      </c>
      <c r="L114" s="83">
        <f>+Data!GH116+Data!FT116-Data!EF116</f>
        <v>6285615.499999986</v>
      </c>
      <c r="P114" s="102">
        <f>+D114+Data!EP116</f>
        <v>-413241.82000000309</v>
      </c>
      <c r="Q114" s="102"/>
    </row>
    <row r="115" spans="1:17" ht="15" x14ac:dyDescent="0.25">
      <c r="A115" s="61" t="s">
        <v>467</v>
      </c>
      <c r="B115" s="60" t="s">
        <v>468</v>
      </c>
      <c r="C115" s="81">
        <f>+F115-G115+I115+Data!FV117+H115</f>
        <v>8.2363840192556381E-9</v>
      </c>
      <c r="D115" s="81">
        <f t="shared" si="1"/>
        <v>0</v>
      </c>
      <c r="F115" s="82">
        <f>+Data!FR117*-1+Data!GC117+Data!FU117*-1</f>
        <v>5365956.5500000054</v>
      </c>
      <c r="G115" s="50">
        <f>+Data!GF117-Data!BF117</f>
        <v>5167286.9599999972</v>
      </c>
      <c r="H115" s="50">
        <f>+Data!BE117+Data!BD117</f>
        <v>0</v>
      </c>
      <c r="I115" s="83">
        <f>+Data!X117-Data!EF117</f>
        <v>0</v>
      </c>
      <c r="J115" s="50"/>
      <c r="K115" s="82">
        <f>+Data!GF117-Data!X117</f>
        <v>5079052.4999999972</v>
      </c>
      <c r="L115" s="83">
        <f>+Data!GH117+Data!FT117-Data!EF117</f>
        <v>5079052.4999999972</v>
      </c>
      <c r="P115" s="102">
        <f>+D115+Data!EP117</f>
        <v>-0.94999999739229679</v>
      </c>
      <c r="Q115" s="102"/>
    </row>
    <row r="116" spans="1:17" ht="15" x14ac:dyDescent="0.25">
      <c r="A116" s="61" t="s">
        <v>577</v>
      </c>
      <c r="B116" s="61" t="s">
        <v>578</v>
      </c>
      <c r="C116" s="81">
        <f>+F116-G116+I116+Data!FV118+H116</f>
        <v>1.1408701539039612E-8</v>
      </c>
      <c r="D116" s="81">
        <f t="shared" si="1"/>
        <v>0</v>
      </c>
      <c r="F116" s="82">
        <f>+Data!FR118*-1+Data!GC118+Data!FU118*-1</f>
        <v>7754413.8700000104</v>
      </c>
      <c r="G116" s="50">
        <f>+Data!GF118-Data!BF118</f>
        <v>6809779.5499999989</v>
      </c>
      <c r="H116" s="50">
        <f>+Data!BE118+Data!BD118</f>
        <v>0</v>
      </c>
      <c r="I116" s="83">
        <f>+Data!X118-Data!EF118</f>
        <v>0</v>
      </c>
      <c r="J116" s="50"/>
      <c r="K116" s="82">
        <f>+Data!GF118-Data!X118</f>
        <v>6890397.4999999991</v>
      </c>
      <c r="L116" s="83">
        <f>+Data!GH118+Data!FT118-Data!EF118</f>
        <v>6890397.4999999981</v>
      </c>
      <c r="P116" s="102">
        <f>+D116+Data!EP118</f>
        <v>115.37000000942498</v>
      </c>
      <c r="Q116" s="102"/>
    </row>
    <row r="117" spans="1:17" ht="15" x14ac:dyDescent="0.25">
      <c r="A117" s="61" t="s">
        <v>591</v>
      </c>
      <c r="B117" s="61" t="s">
        <v>592</v>
      </c>
      <c r="C117" s="81">
        <f>+F117-G117+I117+Data!FV119+H117</f>
        <v>-3.7834979593753815E-10</v>
      </c>
      <c r="D117" s="81">
        <f t="shared" si="1"/>
        <v>0</v>
      </c>
      <c r="F117" s="82">
        <f>+Data!FR119*-1+Data!GC119+Data!FU119*-1</f>
        <v>7184571.7499999935</v>
      </c>
      <c r="G117" s="50">
        <f>+Data!GF119-Data!BF119</f>
        <v>7336843.6499999939</v>
      </c>
      <c r="H117" s="50">
        <f>+Data!BE119+Data!BD119</f>
        <v>0</v>
      </c>
      <c r="I117" s="83">
        <f>+Data!X119-Data!EF119</f>
        <v>0</v>
      </c>
      <c r="J117" s="50"/>
      <c r="K117" s="82">
        <f>+Data!GF119-Data!X119</f>
        <v>7222769.9999999935</v>
      </c>
      <c r="L117" s="83">
        <f>+Data!GH119+Data!FT119-Data!EF119</f>
        <v>7222769.9999999935</v>
      </c>
      <c r="P117" s="102">
        <f>+D117+Data!EP119</f>
        <v>-1017403.250000013</v>
      </c>
      <c r="Q117" s="102"/>
    </row>
    <row r="118" spans="1:17" ht="15" x14ac:dyDescent="0.25">
      <c r="A118" s="60" t="s">
        <v>414</v>
      </c>
      <c r="B118" s="63" t="s">
        <v>423</v>
      </c>
      <c r="C118" s="81">
        <f>+F118-G118+I118+Data!FV120+H118</f>
        <v>2.423766964909646E-9</v>
      </c>
      <c r="D118" s="81">
        <f t="shared" si="1"/>
        <v>0</v>
      </c>
      <c r="F118" s="82">
        <f>+Data!FR120*-1+Data!GC120+Data!FU120*-1</f>
        <v>1462912.2100000021</v>
      </c>
      <c r="G118" s="50">
        <f>+Data!GF120-Data!BF120</f>
        <v>1564530.5899999996</v>
      </c>
      <c r="H118" s="50">
        <f>+Data!BE120+Data!BD120</f>
        <v>3.21</v>
      </c>
      <c r="I118" s="83">
        <f>+Data!X120-Data!EF120</f>
        <v>0</v>
      </c>
      <c r="J118" s="50"/>
      <c r="K118" s="82">
        <f>+Data!GF120-Data!X120</f>
        <v>1388699.9999999995</v>
      </c>
      <c r="L118" s="83">
        <f>+Data!GH120+Data!FT120-Data!EF120</f>
        <v>1388699.9999999995</v>
      </c>
      <c r="P118" s="102">
        <f>+D118+Data!EP120</f>
        <v>-68955.307672409108</v>
      </c>
      <c r="Q118" s="102"/>
    </row>
    <row r="119" spans="1:17" ht="15" x14ac:dyDescent="0.25">
      <c r="A119" s="60" t="s">
        <v>415</v>
      </c>
      <c r="B119" s="63" t="s">
        <v>424</v>
      </c>
      <c r="C119" s="81">
        <f>+F119-G119+I119+Data!FV121+H119</f>
        <v>5.3696567192673683E-9</v>
      </c>
      <c r="D119" s="81">
        <f t="shared" si="1"/>
        <v>0</v>
      </c>
      <c r="F119" s="82">
        <f>+Data!FR121*-1+Data!GC121+Data!FU121*-1</f>
        <v>1764887.0100000014</v>
      </c>
      <c r="G119" s="50">
        <f>+Data!GF121-Data!BF121</f>
        <v>1677283.999999996</v>
      </c>
      <c r="H119" s="50">
        <f>+Data!BE121+Data!BD121</f>
        <v>0</v>
      </c>
      <c r="I119" s="83">
        <f>+Data!X121-Data!EF121</f>
        <v>0</v>
      </c>
      <c r="J119" s="50"/>
      <c r="K119" s="82">
        <f>+Data!GF121-Data!X121</f>
        <v>1684369.999999996</v>
      </c>
      <c r="L119" s="83">
        <f>+Data!GH121+Data!FT121-Data!EF121</f>
        <v>1684369.999999996</v>
      </c>
      <c r="P119" s="102">
        <f>+D119+Data!EP121</f>
        <v>35051.009999997448</v>
      </c>
      <c r="Q119" s="102"/>
    </row>
    <row r="120" spans="1:17" ht="15" x14ac:dyDescent="0.25">
      <c r="A120" s="60" t="s">
        <v>416</v>
      </c>
      <c r="B120" s="63" t="s">
        <v>158</v>
      </c>
      <c r="C120" s="81">
        <f>+F120-G120+I120+Data!FV122+H120</f>
        <v>2.7765054255723953E-8</v>
      </c>
      <c r="D120" s="81">
        <f t="shared" si="1"/>
        <v>0</v>
      </c>
      <c r="F120" s="82">
        <f>+Data!FR122*-1+Data!GC122+Data!FU122*-1</f>
        <v>6119532.8700000001</v>
      </c>
      <c r="G120" s="50">
        <f>+Data!GF122-Data!BF122</f>
        <v>5919145.3199999724</v>
      </c>
      <c r="H120" s="50">
        <f>+Data!BE122+Data!BD122</f>
        <v>0</v>
      </c>
      <c r="I120" s="83">
        <f>+Data!X122-Data!EF122</f>
        <v>0</v>
      </c>
      <c r="J120" s="50"/>
      <c r="K120" s="82">
        <f>+Data!GF122-Data!X122</f>
        <v>5995983.7499999721</v>
      </c>
      <c r="L120" s="83">
        <f>+Data!GH122+Data!FT122-Data!EF122</f>
        <v>5995983.7499999721</v>
      </c>
      <c r="P120" s="102">
        <f>+D120+Data!EP122</f>
        <v>19983.619999972172</v>
      </c>
      <c r="Q120" s="102"/>
    </row>
    <row r="121" spans="1:17" ht="15" x14ac:dyDescent="0.25">
      <c r="A121" s="60" t="s">
        <v>417</v>
      </c>
      <c r="B121" s="63" t="s">
        <v>425</v>
      </c>
      <c r="C121" s="81">
        <f>+F121-G121+I121+Data!FV123+H121</f>
        <v>1.6691046766936779E-8</v>
      </c>
      <c r="D121" s="81">
        <f t="shared" si="1"/>
        <v>0</v>
      </c>
      <c r="F121" s="82">
        <f>+Data!FR123*-1+Data!GC123+Data!FU123*-1</f>
        <v>3243936.2300000028</v>
      </c>
      <c r="G121" s="50">
        <f>+Data!GF123-Data!BF123</f>
        <v>3136108.3099999861</v>
      </c>
      <c r="H121" s="50">
        <f>+Data!BE123+Data!BD123</f>
        <v>0</v>
      </c>
      <c r="I121" s="83">
        <f>+Data!X123-Data!EF123</f>
        <v>0</v>
      </c>
      <c r="J121" s="50"/>
      <c r="K121" s="82">
        <f>+Data!GF123-Data!X123</f>
        <v>3144979.999999986</v>
      </c>
      <c r="L121" s="83">
        <f>+Data!GH123+Data!FT123-Data!EF123</f>
        <v>3144979.999999986</v>
      </c>
      <c r="P121" s="102">
        <f>+D121+Data!EP123</f>
        <v>37020.229999988806</v>
      </c>
      <c r="Q121" s="102"/>
    </row>
    <row r="122" spans="1:17" ht="15" x14ac:dyDescent="0.25">
      <c r="A122" s="60" t="s">
        <v>418</v>
      </c>
      <c r="B122" s="63" t="s">
        <v>426</v>
      </c>
      <c r="C122" s="81">
        <f>+F122-G122+I122+Data!FV124+H122</f>
        <v>2.6975612854585052E-9</v>
      </c>
      <c r="D122" s="81">
        <f t="shared" si="1"/>
        <v>0</v>
      </c>
      <c r="F122" s="82">
        <f>+Data!FR124*-1+Data!GC124+Data!FU124*-1</f>
        <v>2000047.38</v>
      </c>
      <c r="G122" s="50">
        <f>+Data!GF124-Data!BF124</f>
        <v>1810717.4499999972</v>
      </c>
      <c r="H122" s="50">
        <f>+Data!BE124+Data!BD124</f>
        <v>2159.2600000000002</v>
      </c>
      <c r="I122" s="83">
        <f>+Data!X124-Data!EF124</f>
        <v>0</v>
      </c>
      <c r="J122" s="50"/>
      <c r="K122" s="82">
        <f>+Data!GF124-Data!X124</f>
        <v>1846369.9999999972</v>
      </c>
      <c r="L122" s="83">
        <f>+Data!GH124+Data!FT124-Data!EF124</f>
        <v>1846369.9999999972</v>
      </c>
      <c r="P122" s="102">
        <f>+D122+Data!EP124</f>
        <v>29647.099999997299</v>
      </c>
      <c r="Q122" s="102"/>
    </row>
    <row r="123" spans="1:17" ht="15" x14ac:dyDescent="0.25">
      <c r="A123" s="60" t="s">
        <v>419</v>
      </c>
      <c r="B123" s="63" t="s">
        <v>427</v>
      </c>
      <c r="C123" s="81">
        <f>+F123-G123+I123+Data!FV125+H123</f>
        <v>4.220055416226387E-9</v>
      </c>
      <c r="D123" s="81">
        <f t="shared" si="1"/>
        <v>0</v>
      </c>
      <c r="F123" s="82">
        <f>+Data!FR125*-1+Data!GC125+Data!FU125*-1</f>
        <v>1871018.44</v>
      </c>
      <c r="G123" s="50">
        <f>+Data!GF125-Data!BF125</f>
        <v>1776608.1599999957</v>
      </c>
      <c r="H123" s="50">
        <f>+Data!BE125+Data!BD125</f>
        <v>0</v>
      </c>
      <c r="I123" s="83">
        <f>+Data!X125-Data!EF125</f>
        <v>0</v>
      </c>
      <c r="J123" s="50"/>
      <c r="K123" s="82">
        <f>+Data!GF125-Data!X125</f>
        <v>1652769.9999999958</v>
      </c>
      <c r="L123" s="83">
        <f>+Data!GH125+Data!FT125-Data!EF125</f>
        <v>1652769.9999999958</v>
      </c>
      <c r="P123" s="102">
        <f>+D123+Data!EP125</f>
        <v>4219.4399999957532</v>
      </c>
      <c r="Q123" s="102"/>
    </row>
    <row r="124" spans="1:17" ht="15" x14ac:dyDescent="0.25">
      <c r="A124" s="60" t="s">
        <v>420</v>
      </c>
      <c r="B124" s="63" t="s">
        <v>428</v>
      </c>
      <c r="C124" s="81">
        <f>+F124-G124+I124+Data!FV126+H124</f>
        <v>-1.3562384992837906E-8</v>
      </c>
      <c r="D124" s="81">
        <f t="shared" si="1"/>
        <v>0</v>
      </c>
      <c r="F124" s="82">
        <f>+Data!FR126*-1+Data!GC126+Data!FU126*-1</f>
        <v>3775202.3299999842</v>
      </c>
      <c r="G124" s="50">
        <f>+Data!GF126-Data!BF126</f>
        <v>3600794.3699999978</v>
      </c>
      <c r="H124" s="50">
        <f>+Data!BE126+Data!BD126</f>
        <v>0</v>
      </c>
      <c r="I124" s="83">
        <f>+Data!X126-Data!EF126</f>
        <v>0</v>
      </c>
      <c r="J124" s="50"/>
      <c r="K124" s="82">
        <f>+Data!GF126-Data!X126</f>
        <v>3441049.9999999977</v>
      </c>
      <c r="L124" s="83">
        <f>+Data!GH126+Data!FT126-Data!EF126</f>
        <v>3441049.9999999981</v>
      </c>
      <c r="P124" s="102">
        <f>+D124+Data!EP126</f>
        <v>107737.32999998191</v>
      </c>
      <c r="Q124" s="102"/>
    </row>
    <row r="125" spans="1:17" ht="15" x14ac:dyDescent="0.25">
      <c r="A125" s="60" t="s">
        <v>733</v>
      </c>
      <c r="B125" s="107" t="s">
        <v>746</v>
      </c>
      <c r="C125" s="81">
        <f>+F125-G125+I125+Data!FV127+H125</f>
        <v>1.178705133497715E-9</v>
      </c>
      <c r="D125" s="81">
        <f t="shared" ref="D125" si="2">+K125-L125</f>
        <v>0</v>
      </c>
      <c r="F125" s="82">
        <f>+Data!FR127*-1+Data!GC127+Data!FU127*-1</f>
        <v>322740</v>
      </c>
      <c r="G125" s="50">
        <f>+Data!GF127-Data!BF127</f>
        <v>279075.79999999882</v>
      </c>
      <c r="H125" s="50">
        <f>+Data!BE127+Data!BD127</f>
        <v>0</v>
      </c>
      <c r="I125" s="83">
        <f>+Data!X127-Data!EF127</f>
        <v>0</v>
      </c>
      <c r="J125" s="50"/>
      <c r="K125" s="82">
        <f>+Data!GF127-Data!X127</f>
        <v>269239.99999999872</v>
      </c>
      <c r="L125" s="83">
        <f>+Data!GH127+Data!FT127-Data!EF127</f>
        <v>269239.99999999872</v>
      </c>
      <c r="P125" s="102">
        <f>+D125+Data!EP127</f>
        <v>397.99999999871943</v>
      </c>
      <c r="Q125" s="102"/>
    </row>
    <row r="126" spans="1:17" ht="15" x14ac:dyDescent="0.25">
      <c r="A126" s="61" t="s">
        <v>421</v>
      </c>
      <c r="B126" s="63" t="s">
        <v>422</v>
      </c>
      <c r="C126" s="81">
        <f>+F126-G126+I126+Data!FV128+H126</f>
        <v>2.9899976216256618E-3</v>
      </c>
      <c r="D126" s="81">
        <f t="shared" si="1"/>
        <v>0</v>
      </c>
      <c r="F126" s="82">
        <f>+Data!FR128*-1+Data!GC128+Data!FU128*-1</f>
        <v>1726772.3129899995</v>
      </c>
      <c r="G126" s="50">
        <f>+Data!GF128-Data!BF128</f>
        <v>1239776.2900000019</v>
      </c>
      <c r="H126" s="50">
        <f>+Data!BE128+Data!BD128</f>
        <v>0</v>
      </c>
      <c r="I126" s="83">
        <f>+Data!X128-Data!EF128</f>
        <v>0</v>
      </c>
      <c r="J126" s="50"/>
      <c r="K126" s="82">
        <f>+Data!GF128-Data!X128</f>
        <v>1336530.0000000009</v>
      </c>
      <c r="L126" s="83">
        <f>+Data!GH128+Data!FT128-Data!EF128</f>
        <v>1336530.0000000009</v>
      </c>
      <c r="P126" s="102">
        <f>+D126+Data!EP128</f>
        <v>-24417.687009999529</v>
      </c>
      <c r="Q126" s="102"/>
    </row>
    <row r="127" spans="1:17" ht="15" x14ac:dyDescent="0.25">
      <c r="A127" s="61" t="s">
        <v>464</v>
      </c>
      <c r="B127" s="63" t="s">
        <v>584</v>
      </c>
      <c r="C127" s="81">
        <f>+F127-G127+I127+Data!FV129+H127</f>
        <v>3.8708094507455826E-9</v>
      </c>
      <c r="D127" s="81">
        <f t="shared" si="1"/>
        <v>0</v>
      </c>
      <c r="F127" s="82">
        <f>+Data!FR129*-1+Data!GC129+Data!FU129*-1</f>
        <v>1409253.7300000009</v>
      </c>
      <c r="G127" s="50">
        <f>+Data!GF129-Data!BF129</f>
        <v>1220592.069999997</v>
      </c>
      <c r="H127" s="50">
        <f>+Data!BE129+Data!BD129</f>
        <v>0</v>
      </c>
      <c r="I127" s="83">
        <f>+Data!X129-Data!EF129</f>
        <v>0</v>
      </c>
      <c r="J127" s="50"/>
      <c r="K127" s="82">
        <f>+Data!GF129-Data!X129</f>
        <v>1259989.999999997</v>
      </c>
      <c r="L127" s="83">
        <f>+Data!GH129+Data!FT129-Data!EF129</f>
        <v>1259989.999999997</v>
      </c>
      <c r="P127" s="102">
        <f>+D127+Data!EP129</f>
        <v>60077.729999997886</v>
      </c>
      <c r="Q127" s="102"/>
    </row>
    <row r="128" spans="1:17" ht="15" x14ac:dyDescent="0.25">
      <c r="A128" s="61" t="s">
        <v>465</v>
      </c>
      <c r="B128" s="63" t="s">
        <v>585</v>
      </c>
      <c r="C128" s="81">
        <f>+F128-G128+I128+Data!FV130+H128</f>
        <v>2.3428583517670631E-9</v>
      </c>
      <c r="D128" s="81">
        <f t="shared" si="1"/>
        <v>0</v>
      </c>
      <c r="F128" s="82">
        <f>+Data!FR130*-1+Data!GC130+Data!FU130*-1</f>
        <v>2251093.330000001</v>
      </c>
      <c r="G128" s="50">
        <f>+Data!GF130-Data!BF130</f>
        <v>2230491.8499999987</v>
      </c>
      <c r="H128" s="50">
        <f>+Data!BE130+Data!BD130</f>
        <v>0</v>
      </c>
      <c r="I128" s="83">
        <f>+Data!X130-Data!EF130</f>
        <v>0</v>
      </c>
      <c r="J128" s="50"/>
      <c r="K128" s="82">
        <f>+Data!GF130-Data!X130</f>
        <v>2155879.9999999986</v>
      </c>
      <c r="L128" s="83">
        <f>+Data!GH130+Data!FT130-Data!EF130</f>
        <v>2155879.9999999986</v>
      </c>
      <c r="P128" s="102">
        <f>+D128+Data!EP130</f>
        <v>-67563.670000000391</v>
      </c>
      <c r="Q128" s="102"/>
    </row>
    <row r="129" spans="1:17" ht="15" x14ac:dyDescent="0.25">
      <c r="A129" s="61" t="s">
        <v>466</v>
      </c>
      <c r="B129" s="63" t="s">
        <v>586</v>
      </c>
      <c r="C129" s="81">
        <f>+F129-G129+I129+Data!FV131+H129</f>
        <v>-5.0000196206383407E-3</v>
      </c>
      <c r="D129" s="81">
        <f t="shared" si="1"/>
        <v>0</v>
      </c>
      <c r="F129" s="82">
        <f>+Data!FR131*-1+Data!GC131+Data!FU131*-1</f>
        <v>2838993.8549999795</v>
      </c>
      <c r="G129" s="50">
        <f>+Data!GF131-Data!BF131</f>
        <v>2771379.0599999991</v>
      </c>
      <c r="H129" s="50">
        <f>+Data!BE131+Data!BD131</f>
        <v>0</v>
      </c>
      <c r="I129" s="83">
        <f>+Data!X131-Data!EF131</f>
        <v>0</v>
      </c>
      <c r="J129" s="50"/>
      <c r="K129" s="82">
        <f>+Data!GF131-Data!X131</f>
        <v>2565227.4999999991</v>
      </c>
      <c r="L129" s="83">
        <f>+Data!GH131+Data!FT131-Data!EF131</f>
        <v>2565227.4999999991</v>
      </c>
      <c r="P129" s="102">
        <f>+D129+Data!EP131</f>
        <v>0.35499997856095433</v>
      </c>
      <c r="Q129" s="102"/>
    </row>
    <row r="130" spans="1:17" ht="15" x14ac:dyDescent="0.25">
      <c r="A130" s="61" t="s">
        <v>582</v>
      </c>
      <c r="B130" s="63" t="s">
        <v>583</v>
      </c>
      <c r="C130" s="81">
        <f>+F130-G130+I130+Data!FV132+H130</f>
        <v>1.0000425390899181E-4</v>
      </c>
      <c r="D130" s="81">
        <f t="shared" si="1"/>
        <v>0</v>
      </c>
      <c r="F130" s="82">
        <f>+Data!FR132*-1+Data!GC132+Data!FU132*-1</f>
        <v>1809936.4701000024</v>
      </c>
      <c r="G130" s="50">
        <f>+Data!GF132-Data!BF132</f>
        <v>1676467.7199999981</v>
      </c>
      <c r="H130" s="50">
        <f>+Data!BE132+Data!BD132</f>
        <v>0</v>
      </c>
      <c r="I130" s="83">
        <f>+Data!X132-Data!EF132</f>
        <v>0</v>
      </c>
      <c r="J130" s="50"/>
      <c r="K130" s="82">
        <f>+Data!GF132-Data!X132</f>
        <v>1622624.9999999981</v>
      </c>
      <c r="L130" s="83">
        <f>+Data!GH132+Data!FT132-Data!EF132</f>
        <v>1622624.9999999981</v>
      </c>
      <c r="P130" s="102">
        <f>+D130+Data!EP132</f>
        <v>34430.470100000501</v>
      </c>
      <c r="Q130" s="102"/>
    </row>
    <row r="131" spans="1:17" ht="15" x14ac:dyDescent="0.25">
      <c r="A131" s="61" t="s">
        <v>589</v>
      </c>
      <c r="B131" s="63" t="s">
        <v>590</v>
      </c>
      <c r="C131" s="81">
        <f>+F131-G131+I131+Data!FV133+H131</f>
        <v>-3.9999989130592439E-3</v>
      </c>
      <c r="D131" s="81">
        <f t="shared" si="1"/>
        <v>0</v>
      </c>
      <c r="F131" s="84">
        <f>+Data!FR133*-1+Data!GC133+Data!FU133*-1</f>
        <v>1312262.0959999994</v>
      </c>
      <c r="G131" s="85">
        <f>+Data!GF133-Data!BF133</f>
        <v>1343205.9799999984</v>
      </c>
      <c r="H131" s="85">
        <f>+Data!BE133+Data!BD133</f>
        <v>0</v>
      </c>
      <c r="I131" s="86">
        <f>+Data!X133-Data!EF133</f>
        <v>0</v>
      </c>
      <c r="J131" s="50"/>
      <c r="K131" s="84">
        <f>+Data!GF133-Data!X133</f>
        <v>1294959.9999999984</v>
      </c>
      <c r="L131" s="86">
        <f>+Data!GH133+Data!FT133-Data!EF133</f>
        <v>1294959.9999999984</v>
      </c>
      <c r="P131" s="102">
        <f>+D131+Data!EP133</f>
        <v>-94347.904000002192</v>
      </c>
      <c r="Q131" s="102"/>
    </row>
    <row r="132" spans="1:17" ht="15" x14ac:dyDescent="0.25">
      <c r="A132" s="59"/>
      <c r="B132" s="59"/>
      <c r="C132" s="88">
        <f>SUM(C5:C131)</f>
        <v>5.2070226203475123E-2</v>
      </c>
      <c r="D132" s="88">
        <f>SUM(D5:D131)</f>
        <v>0</v>
      </c>
    </row>
    <row r="133" spans="1:17" ht="15" x14ac:dyDescent="0.25">
      <c r="A133" s="59"/>
      <c r="B133" s="59"/>
      <c r="C133" s="59"/>
      <c r="D133" s="59"/>
    </row>
  </sheetData>
  <mergeCells count="2">
    <mergeCell ref="K3:L3"/>
    <mergeCell ref="F3:I3"/>
  </mergeCells>
  <printOptions gridLines="1"/>
  <pageMargins left="0.70866141732283472" right="0.70866141732283472" top="0.74803149606299213" bottom="0.74803149606299213" header="0.31496062992125984" footer="0.31496062992125984"/>
  <pageSetup paperSize="8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5:E266"/>
  <sheetViews>
    <sheetView workbookViewId="0">
      <selection activeCell="A238" sqref="A238:XFD239"/>
    </sheetView>
  </sheetViews>
  <sheetFormatPr defaultRowHeight="12.75" x14ac:dyDescent="0.2"/>
  <cols>
    <col min="4" max="4" width="29.28515625" customWidth="1"/>
  </cols>
  <sheetData>
    <row r="5" spans="1:5" x14ac:dyDescent="0.2">
      <c r="A5" s="65">
        <v>11915</v>
      </c>
      <c r="B5" s="58" t="s">
        <v>414</v>
      </c>
      <c r="C5" s="58" t="s">
        <v>708</v>
      </c>
      <c r="E5" s="49" t="s">
        <v>593</v>
      </c>
    </row>
    <row r="6" spans="1:5" x14ac:dyDescent="0.2">
      <c r="A6" s="65">
        <v>11958</v>
      </c>
      <c r="B6" t="s">
        <v>377</v>
      </c>
      <c r="C6" s="40" t="s">
        <v>123</v>
      </c>
    </row>
    <row r="7" spans="1:5" x14ac:dyDescent="0.2">
      <c r="A7" s="65">
        <v>31994</v>
      </c>
      <c r="B7" t="s">
        <v>303</v>
      </c>
      <c r="C7" s="40" t="s">
        <v>59</v>
      </c>
    </row>
    <row r="8" spans="1:5" x14ac:dyDescent="0.2">
      <c r="A8" s="65">
        <v>45193</v>
      </c>
      <c r="B8" t="s">
        <v>312</v>
      </c>
      <c r="C8" s="40" t="s">
        <v>90</v>
      </c>
    </row>
    <row r="9" spans="1:5" x14ac:dyDescent="0.2">
      <c r="A9" s="65">
        <v>55313</v>
      </c>
      <c r="B9" t="s">
        <v>305</v>
      </c>
      <c r="C9" s="40" t="s">
        <v>61</v>
      </c>
    </row>
    <row r="10" spans="1:5" x14ac:dyDescent="0.2">
      <c r="A10" s="65">
        <v>58191</v>
      </c>
      <c r="B10" t="s">
        <v>341</v>
      </c>
      <c r="C10" s="40" t="s">
        <v>87</v>
      </c>
    </row>
    <row r="11" spans="1:5" x14ac:dyDescent="0.2">
      <c r="A11" s="65">
        <v>59151</v>
      </c>
      <c r="B11" t="s">
        <v>313</v>
      </c>
      <c r="C11" s="40" t="s">
        <v>67</v>
      </c>
    </row>
    <row r="12" spans="1:5" x14ac:dyDescent="0.2">
      <c r="A12" s="65">
        <v>84181</v>
      </c>
      <c r="B12" t="s">
        <v>366</v>
      </c>
      <c r="C12" s="40" t="s">
        <v>108</v>
      </c>
    </row>
    <row r="13" spans="1:5" x14ac:dyDescent="0.2">
      <c r="A13" s="65">
        <v>84433</v>
      </c>
      <c r="B13" t="s">
        <v>368</v>
      </c>
      <c r="C13" s="40" t="s">
        <v>110</v>
      </c>
    </row>
    <row r="14" spans="1:5" x14ac:dyDescent="0.2">
      <c r="A14" s="65">
        <v>85481</v>
      </c>
      <c r="B14" t="s">
        <v>401</v>
      </c>
      <c r="C14" s="40" t="s">
        <v>140</v>
      </c>
    </row>
    <row r="15" spans="1:5" x14ac:dyDescent="0.2">
      <c r="A15" s="65">
        <v>94888</v>
      </c>
      <c r="B15" t="s">
        <v>355</v>
      </c>
      <c r="C15" s="40" t="s">
        <v>454</v>
      </c>
    </row>
    <row r="16" spans="1:5" x14ac:dyDescent="0.2">
      <c r="A16" s="65">
        <v>95948</v>
      </c>
      <c r="B16" t="s">
        <v>358</v>
      </c>
      <c r="C16" s="40" t="s">
        <v>102</v>
      </c>
    </row>
    <row r="17" spans="1:3" x14ac:dyDescent="0.2">
      <c r="A17" s="65" t="s">
        <v>594</v>
      </c>
      <c r="B17" t="s">
        <v>322</v>
      </c>
      <c r="C17" s="40" t="s">
        <v>159</v>
      </c>
    </row>
    <row r="18" spans="1:3" x14ac:dyDescent="0.2">
      <c r="A18" s="65" t="s">
        <v>595</v>
      </c>
      <c r="B18" t="s">
        <v>326</v>
      </c>
      <c r="C18" s="40" t="s">
        <v>75</v>
      </c>
    </row>
    <row r="19" spans="1:3" x14ac:dyDescent="0.2">
      <c r="A19" s="65" t="s">
        <v>596</v>
      </c>
      <c r="B19" t="s">
        <v>307</v>
      </c>
      <c r="C19" s="40" t="s">
        <v>63</v>
      </c>
    </row>
    <row r="20" spans="1:3" x14ac:dyDescent="0.2">
      <c r="A20" s="65" t="s">
        <v>597</v>
      </c>
      <c r="B20" t="s">
        <v>310</v>
      </c>
      <c r="C20" s="40" t="s">
        <v>65</v>
      </c>
    </row>
    <row r="21" spans="1:3" x14ac:dyDescent="0.2">
      <c r="A21" s="65" t="s">
        <v>598</v>
      </c>
      <c r="B21" t="s">
        <v>376</v>
      </c>
      <c r="C21" s="40" t="s">
        <v>122</v>
      </c>
    </row>
    <row r="22" spans="1:3" x14ac:dyDescent="0.2">
      <c r="A22" s="65" t="s">
        <v>709</v>
      </c>
      <c r="B22" s="58" t="s">
        <v>416</v>
      </c>
      <c r="C22" s="58" t="s">
        <v>710</v>
      </c>
    </row>
    <row r="23" spans="1:3" x14ac:dyDescent="0.2">
      <c r="A23" s="65" t="s">
        <v>599</v>
      </c>
      <c r="B23" t="s">
        <v>372</v>
      </c>
      <c r="C23" s="40" t="s">
        <v>115</v>
      </c>
    </row>
    <row r="24" spans="1:3" x14ac:dyDescent="0.2">
      <c r="A24" s="65" t="s">
        <v>690</v>
      </c>
      <c r="B24" t="s">
        <v>404</v>
      </c>
      <c r="C24" s="40" t="s">
        <v>143</v>
      </c>
    </row>
    <row r="25" spans="1:3" x14ac:dyDescent="0.2">
      <c r="A25" s="65" t="s">
        <v>600</v>
      </c>
      <c r="B25" t="s">
        <v>379</v>
      </c>
      <c r="C25" s="40" t="s">
        <v>125</v>
      </c>
    </row>
    <row r="26" spans="1:3" x14ac:dyDescent="0.2">
      <c r="A26" s="65" t="s">
        <v>601</v>
      </c>
      <c r="B26" t="s">
        <v>589</v>
      </c>
      <c r="C26" s="44" t="s">
        <v>590</v>
      </c>
    </row>
    <row r="27" spans="1:3" x14ac:dyDescent="0.2">
      <c r="A27" s="65" t="s">
        <v>602</v>
      </c>
      <c r="B27" t="s">
        <v>464</v>
      </c>
      <c r="C27" s="44" t="s">
        <v>603</v>
      </c>
    </row>
    <row r="28" spans="1:3" x14ac:dyDescent="0.2">
      <c r="A28" s="65" t="s">
        <v>604</v>
      </c>
      <c r="B28" t="s">
        <v>331</v>
      </c>
      <c r="C28" s="40" t="s">
        <v>452</v>
      </c>
    </row>
    <row r="29" spans="1:3" x14ac:dyDescent="0.2">
      <c r="A29" s="65" t="s">
        <v>605</v>
      </c>
      <c r="B29" t="s">
        <v>314</v>
      </c>
      <c r="C29" s="40" t="s">
        <v>68</v>
      </c>
    </row>
    <row r="30" spans="1:3" x14ac:dyDescent="0.2">
      <c r="A30" s="65" t="s">
        <v>711</v>
      </c>
      <c r="B30" s="58" t="s">
        <v>415</v>
      </c>
      <c r="C30" s="58" t="s">
        <v>712</v>
      </c>
    </row>
    <row r="31" spans="1:3" x14ac:dyDescent="0.2">
      <c r="A31" s="65" t="s">
        <v>606</v>
      </c>
      <c r="B31" t="s">
        <v>321</v>
      </c>
      <c r="C31" s="40" t="s">
        <v>73</v>
      </c>
    </row>
    <row r="32" spans="1:3" x14ac:dyDescent="0.2">
      <c r="A32" s="65" t="s">
        <v>691</v>
      </c>
      <c r="B32" t="s">
        <v>410</v>
      </c>
      <c r="C32" s="40" t="s">
        <v>149</v>
      </c>
    </row>
    <row r="33" spans="1:3" x14ac:dyDescent="0.2">
      <c r="A33" s="65" t="s">
        <v>607</v>
      </c>
      <c r="B33" t="s">
        <v>308</v>
      </c>
      <c r="C33" s="40" t="s">
        <v>132</v>
      </c>
    </row>
    <row r="34" spans="1:3" x14ac:dyDescent="0.2">
      <c r="A34" s="65" t="s">
        <v>608</v>
      </c>
      <c r="B34" t="s">
        <v>339</v>
      </c>
      <c r="C34" s="40" t="s">
        <v>135</v>
      </c>
    </row>
    <row r="35" spans="1:3" x14ac:dyDescent="0.2">
      <c r="A35" s="65" t="s">
        <v>609</v>
      </c>
      <c r="B35" t="s">
        <v>330</v>
      </c>
      <c r="C35" s="40" t="s">
        <v>77</v>
      </c>
    </row>
    <row r="36" spans="1:3" x14ac:dyDescent="0.2">
      <c r="A36" s="65" t="s">
        <v>610</v>
      </c>
      <c r="B36" t="s">
        <v>327</v>
      </c>
      <c r="C36" s="40" t="s">
        <v>451</v>
      </c>
    </row>
    <row r="37" spans="1:3" x14ac:dyDescent="0.2">
      <c r="A37" s="65" t="s">
        <v>611</v>
      </c>
      <c r="B37" t="s">
        <v>373</v>
      </c>
      <c r="C37" s="40" t="s">
        <v>116</v>
      </c>
    </row>
    <row r="38" spans="1:3" x14ac:dyDescent="0.2">
      <c r="A38" s="65" t="s">
        <v>612</v>
      </c>
      <c r="B38" t="s">
        <v>391</v>
      </c>
      <c r="C38" s="40" t="s">
        <v>392</v>
      </c>
    </row>
    <row r="39" spans="1:3" x14ac:dyDescent="0.2">
      <c r="A39" s="65" t="s">
        <v>613</v>
      </c>
      <c r="B39" t="s">
        <v>346</v>
      </c>
      <c r="C39" s="40" t="s">
        <v>92</v>
      </c>
    </row>
    <row r="40" spans="1:3" x14ac:dyDescent="0.2">
      <c r="A40" s="65" t="s">
        <v>614</v>
      </c>
      <c r="B40" t="s">
        <v>437</v>
      </c>
      <c r="C40" s="39" t="s">
        <v>460</v>
      </c>
    </row>
    <row r="41" spans="1:3" x14ac:dyDescent="0.2">
      <c r="A41" s="65" t="s">
        <v>615</v>
      </c>
      <c r="B41" t="s">
        <v>349</v>
      </c>
      <c r="C41" s="40" t="s">
        <v>95</v>
      </c>
    </row>
    <row r="42" spans="1:3" x14ac:dyDescent="0.2">
      <c r="A42" s="65" t="s">
        <v>616</v>
      </c>
      <c r="B42" t="s">
        <v>390</v>
      </c>
      <c r="C42" s="40" t="s">
        <v>128</v>
      </c>
    </row>
    <row r="43" spans="1:3" x14ac:dyDescent="0.2">
      <c r="A43" s="65" t="s">
        <v>617</v>
      </c>
      <c r="B43" t="s">
        <v>335</v>
      </c>
      <c r="C43" s="40" t="s">
        <v>82</v>
      </c>
    </row>
    <row r="44" spans="1:3" x14ac:dyDescent="0.2">
      <c r="A44" s="65" t="s">
        <v>618</v>
      </c>
      <c r="B44" t="s">
        <v>393</v>
      </c>
      <c r="C44" s="40" t="s">
        <v>136</v>
      </c>
    </row>
    <row r="45" spans="1:3" x14ac:dyDescent="0.2">
      <c r="A45" s="65" t="s">
        <v>619</v>
      </c>
      <c r="B45" t="s">
        <v>359</v>
      </c>
      <c r="C45" s="40" t="s">
        <v>103</v>
      </c>
    </row>
    <row r="46" spans="1:3" x14ac:dyDescent="0.2">
      <c r="A46" s="65" t="s">
        <v>620</v>
      </c>
      <c r="B46" t="s">
        <v>338</v>
      </c>
      <c r="C46" s="40" t="s">
        <v>85</v>
      </c>
    </row>
    <row r="47" spans="1:3" x14ac:dyDescent="0.2">
      <c r="A47" s="65" t="s">
        <v>692</v>
      </c>
      <c r="B47" t="s">
        <v>399</v>
      </c>
      <c r="C47" s="40" t="s">
        <v>138</v>
      </c>
    </row>
    <row r="48" spans="1:3" x14ac:dyDescent="0.2">
      <c r="A48" s="65" t="s">
        <v>621</v>
      </c>
      <c r="B48" t="s">
        <v>361</v>
      </c>
      <c r="C48" s="40" t="s">
        <v>105</v>
      </c>
    </row>
    <row r="49" spans="1:3" x14ac:dyDescent="0.2">
      <c r="A49" s="65" t="s">
        <v>622</v>
      </c>
      <c r="B49" t="s">
        <v>465</v>
      </c>
      <c r="C49" s="44" t="s">
        <v>623</v>
      </c>
    </row>
    <row r="50" spans="1:3" x14ac:dyDescent="0.2">
      <c r="A50" s="65" t="s">
        <v>624</v>
      </c>
      <c r="B50" t="s">
        <v>345</v>
      </c>
      <c r="C50" s="40" t="s">
        <v>91</v>
      </c>
    </row>
    <row r="51" spans="1:3" x14ac:dyDescent="0.2">
      <c r="A51" s="65" t="s">
        <v>625</v>
      </c>
      <c r="B51" t="s">
        <v>375</v>
      </c>
      <c r="C51" s="40" t="s">
        <v>118</v>
      </c>
    </row>
    <row r="52" spans="1:3" x14ac:dyDescent="0.2">
      <c r="A52" s="65" t="s">
        <v>626</v>
      </c>
      <c r="B52" t="s">
        <v>396</v>
      </c>
      <c r="C52" s="44" t="s">
        <v>397</v>
      </c>
    </row>
    <row r="53" spans="1:3" x14ac:dyDescent="0.2">
      <c r="A53" s="65" t="s">
        <v>627</v>
      </c>
      <c r="B53" t="s">
        <v>384</v>
      </c>
      <c r="C53" s="40" t="s">
        <v>455</v>
      </c>
    </row>
    <row r="54" spans="1:3" x14ac:dyDescent="0.2">
      <c r="A54" s="65" t="s">
        <v>693</v>
      </c>
      <c r="B54" t="s">
        <v>405</v>
      </c>
      <c r="C54" s="40" t="s">
        <v>144</v>
      </c>
    </row>
    <row r="55" spans="1:3" x14ac:dyDescent="0.2">
      <c r="A55" s="65" t="s">
        <v>628</v>
      </c>
      <c r="B55" t="s">
        <v>332</v>
      </c>
      <c r="C55" s="40" t="s">
        <v>79</v>
      </c>
    </row>
    <row r="56" spans="1:3" x14ac:dyDescent="0.2">
      <c r="A56" s="65" t="s">
        <v>629</v>
      </c>
      <c r="B56" t="s">
        <v>363</v>
      </c>
      <c r="C56" s="40" t="s">
        <v>107</v>
      </c>
    </row>
    <row r="57" spans="1:3" x14ac:dyDescent="0.2">
      <c r="A57" s="65" t="s">
        <v>694</v>
      </c>
      <c r="B57" t="s">
        <v>408</v>
      </c>
      <c r="C57" s="40" t="s">
        <v>147</v>
      </c>
    </row>
    <row r="58" spans="1:3" x14ac:dyDescent="0.2">
      <c r="A58" s="65" t="s">
        <v>630</v>
      </c>
      <c r="B58" t="s">
        <v>315</v>
      </c>
      <c r="C58" s="40" t="s">
        <v>70</v>
      </c>
    </row>
    <row r="59" spans="1:3" x14ac:dyDescent="0.2">
      <c r="A59" s="65" t="s">
        <v>631</v>
      </c>
      <c r="B59" t="s">
        <v>347</v>
      </c>
      <c r="C59" s="40" t="s">
        <v>93</v>
      </c>
    </row>
    <row r="60" spans="1:3" x14ac:dyDescent="0.2">
      <c r="A60" s="65" t="s">
        <v>632</v>
      </c>
      <c r="B60" t="s">
        <v>306</v>
      </c>
      <c r="C60" s="40" t="s">
        <v>62</v>
      </c>
    </row>
    <row r="61" spans="1:3" x14ac:dyDescent="0.2">
      <c r="A61" s="65" t="s">
        <v>633</v>
      </c>
      <c r="B61" t="s">
        <v>357</v>
      </c>
      <c r="C61" s="40" t="s">
        <v>121</v>
      </c>
    </row>
    <row r="62" spans="1:3" x14ac:dyDescent="0.2">
      <c r="A62" s="65" t="s">
        <v>634</v>
      </c>
      <c r="B62" t="s">
        <v>325</v>
      </c>
      <c r="C62" s="40" t="s">
        <v>74</v>
      </c>
    </row>
    <row r="63" spans="1:3" x14ac:dyDescent="0.2">
      <c r="A63" s="65" t="s">
        <v>635</v>
      </c>
      <c r="B63" t="s">
        <v>351</v>
      </c>
      <c r="C63" s="40" t="s">
        <v>97</v>
      </c>
    </row>
    <row r="64" spans="1:3" x14ac:dyDescent="0.2">
      <c r="A64" s="65" t="s">
        <v>636</v>
      </c>
      <c r="B64" t="s">
        <v>436</v>
      </c>
      <c r="C64" s="39" t="s">
        <v>458</v>
      </c>
    </row>
    <row r="65" spans="1:3" x14ac:dyDescent="0.2">
      <c r="A65" s="65" t="s">
        <v>637</v>
      </c>
      <c r="B65" t="s">
        <v>344</v>
      </c>
      <c r="C65" s="40" t="s">
        <v>113</v>
      </c>
    </row>
    <row r="66" spans="1:3" x14ac:dyDescent="0.2">
      <c r="A66" s="65" t="s">
        <v>638</v>
      </c>
      <c r="B66" t="s">
        <v>362</v>
      </c>
      <c r="C66" s="40" t="s">
        <v>106</v>
      </c>
    </row>
    <row r="67" spans="1:3" x14ac:dyDescent="0.2">
      <c r="A67" s="65" t="s">
        <v>639</v>
      </c>
      <c r="B67" t="s">
        <v>340</v>
      </c>
      <c r="C67" s="40" t="s">
        <v>86</v>
      </c>
    </row>
    <row r="68" spans="1:3" x14ac:dyDescent="0.2">
      <c r="A68" s="65" t="s">
        <v>640</v>
      </c>
      <c r="B68" t="s">
        <v>369</v>
      </c>
      <c r="C68" s="40" t="s">
        <v>111</v>
      </c>
    </row>
    <row r="69" spans="1:3" x14ac:dyDescent="0.2">
      <c r="A69" s="65" t="s">
        <v>641</v>
      </c>
      <c r="B69" t="s">
        <v>356</v>
      </c>
      <c r="C69" s="40" t="s">
        <v>120</v>
      </c>
    </row>
    <row r="70" spans="1:3" x14ac:dyDescent="0.2">
      <c r="A70" s="65" t="s">
        <v>695</v>
      </c>
      <c r="B70" t="s">
        <v>403</v>
      </c>
      <c r="C70" s="40" t="s">
        <v>142</v>
      </c>
    </row>
    <row r="71" spans="1:3" x14ac:dyDescent="0.2">
      <c r="A71" s="65" t="s">
        <v>696</v>
      </c>
      <c r="B71" t="s">
        <v>398</v>
      </c>
      <c r="C71" s="40" t="s">
        <v>137</v>
      </c>
    </row>
    <row r="72" spans="1:3" x14ac:dyDescent="0.2">
      <c r="A72" s="65" t="s">
        <v>697</v>
      </c>
      <c r="B72" t="s">
        <v>406</v>
      </c>
      <c r="C72" s="40" t="s">
        <v>145</v>
      </c>
    </row>
    <row r="73" spans="1:3" x14ac:dyDescent="0.2">
      <c r="A73" s="65" t="s">
        <v>642</v>
      </c>
      <c r="B73" t="s">
        <v>317</v>
      </c>
      <c r="C73" s="40" t="s">
        <v>71</v>
      </c>
    </row>
    <row r="74" spans="1:3" x14ac:dyDescent="0.2">
      <c r="A74" s="65" t="s">
        <v>643</v>
      </c>
      <c r="B74" t="s">
        <v>311</v>
      </c>
      <c r="C74" s="40" t="s">
        <v>66</v>
      </c>
    </row>
    <row r="75" spans="1:3" x14ac:dyDescent="0.2">
      <c r="A75" s="65" t="s">
        <v>644</v>
      </c>
      <c r="B75" t="s">
        <v>309</v>
      </c>
      <c r="C75" s="40" t="s">
        <v>64</v>
      </c>
    </row>
    <row r="76" spans="1:3" x14ac:dyDescent="0.2">
      <c r="A76" s="65" t="s">
        <v>698</v>
      </c>
      <c r="B76" t="s">
        <v>400</v>
      </c>
      <c r="C76" s="40" t="s">
        <v>139</v>
      </c>
    </row>
    <row r="77" spans="1:3" x14ac:dyDescent="0.2">
      <c r="A77" s="65" t="s">
        <v>645</v>
      </c>
      <c r="B77" t="s">
        <v>354</v>
      </c>
      <c r="C77" s="40" t="s">
        <v>453</v>
      </c>
    </row>
    <row r="78" spans="1:3" x14ac:dyDescent="0.2">
      <c r="A78" s="65" t="s">
        <v>646</v>
      </c>
      <c r="B78" t="s">
        <v>348</v>
      </c>
      <c r="C78" s="40" t="s">
        <v>94</v>
      </c>
    </row>
    <row r="79" spans="1:3" x14ac:dyDescent="0.2">
      <c r="A79" s="65" t="s">
        <v>647</v>
      </c>
      <c r="B79" t="s">
        <v>333</v>
      </c>
      <c r="C79" s="40" t="s">
        <v>80</v>
      </c>
    </row>
    <row r="80" spans="1:3" x14ac:dyDescent="0.2">
      <c r="A80" s="65" t="s">
        <v>699</v>
      </c>
      <c r="B80" t="s">
        <v>411</v>
      </c>
      <c r="C80" s="40" t="s">
        <v>150</v>
      </c>
    </row>
    <row r="81" spans="1:3" x14ac:dyDescent="0.2">
      <c r="A81" s="65" t="s">
        <v>648</v>
      </c>
      <c r="B81" t="s">
        <v>374</v>
      </c>
      <c r="C81" s="40" t="s">
        <v>117</v>
      </c>
    </row>
    <row r="82" spans="1:3" x14ac:dyDescent="0.2">
      <c r="A82" s="65" t="s">
        <v>649</v>
      </c>
      <c r="B82" t="s">
        <v>378</v>
      </c>
      <c r="C82" s="40" t="s">
        <v>124</v>
      </c>
    </row>
    <row r="83" spans="1:3" x14ac:dyDescent="0.2">
      <c r="A83" s="65" t="s">
        <v>650</v>
      </c>
      <c r="B83" t="s">
        <v>433</v>
      </c>
      <c r="C83" s="39" t="s">
        <v>463</v>
      </c>
    </row>
    <row r="84" spans="1:3" x14ac:dyDescent="0.2">
      <c r="A84" s="65" t="s">
        <v>651</v>
      </c>
      <c r="B84" t="s">
        <v>370</v>
      </c>
      <c r="C84" s="40" t="s">
        <v>112</v>
      </c>
    </row>
    <row r="85" spans="1:3" x14ac:dyDescent="0.2">
      <c r="A85" s="65" t="s">
        <v>713</v>
      </c>
      <c r="B85" s="58" t="s">
        <v>419</v>
      </c>
      <c r="C85" s="58" t="s">
        <v>714</v>
      </c>
    </row>
    <row r="86" spans="1:3" x14ac:dyDescent="0.2">
      <c r="A86" s="65" t="s">
        <v>652</v>
      </c>
      <c r="B86" t="s">
        <v>380</v>
      </c>
      <c r="C86" s="40" t="s">
        <v>126</v>
      </c>
    </row>
    <row r="87" spans="1:3" x14ac:dyDescent="0.2">
      <c r="A87" s="65" t="s">
        <v>715</v>
      </c>
      <c r="B87" s="58" t="s">
        <v>417</v>
      </c>
      <c r="C87" s="58" t="s">
        <v>716</v>
      </c>
    </row>
    <row r="88" spans="1:3" x14ac:dyDescent="0.2">
      <c r="A88" s="65" t="s">
        <v>653</v>
      </c>
      <c r="B88" t="s">
        <v>582</v>
      </c>
      <c r="C88" s="44" t="s">
        <v>583</v>
      </c>
    </row>
    <row r="89" spans="1:3" x14ac:dyDescent="0.2">
      <c r="A89" s="65" t="s">
        <v>700</v>
      </c>
      <c r="B89" t="s">
        <v>591</v>
      </c>
      <c r="C89" s="40" t="s">
        <v>592</v>
      </c>
    </row>
    <row r="90" spans="1:3" x14ac:dyDescent="0.2">
      <c r="A90" s="65" t="s">
        <v>701</v>
      </c>
      <c r="B90" t="s">
        <v>407</v>
      </c>
      <c r="C90" s="40" t="s">
        <v>146</v>
      </c>
    </row>
    <row r="91" spans="1:3" x14ac:dyDescent="0.2">
      <c r="A91" s="65" t="s">
        <v>654</v>
      </c>
      <c r="B91" t="s">
        <v>360</v>
      </c>
      <c r="C91" s="40" t="s">
        <v>104</v>
      </c>
    </row>
    <row r="92" spans="1:3" x14ac:dyDescent="0.2">
      <c r="A92" s="65" t="s">
        <v>655</v>
      </c>
      <c r="B92" t="s">
        <v>350</v>
      </c>
      <c r="C92" s="40" t="s">
        <v>96</v>
      </c>
    </row>
    <row r="93" spans="1:3" x14ac:dyDescent="0.2">
      <c r="A93" s="65" t="s">
        <v>656</v>
      </c>
      <c r="B93" t="s">
        <v>381</v>
      </c>
      <c r="C93" s="40" t="s">
        <v>382</v>
      </c>
    </row>
    <row r="94" spans="1:3" x14ac:dyDescent="0.2">
      <c r="A94" s="65" t="s">
        <v>702</v>
      </c>
      <c r="B94" t="s">
        <v>412</v>
      </c>
      <c r="C94" s="40" t="s">
        <v>413</v>
      </c>
    </row>
    <row r="95" spans="1:3" x14ac:dyDescent="0.2">
      <c r="A95" s="65" t="s">
        <v>657</v>
      </c>
      <c r="B95" t="s">
        <v>395</v>
      </c>
      <c r="C95" s="40" t="s">
        <v>69</v>
      </c>
    </row>
    <row r="96" spans="1:3" x14ac:dyDescent="0.2">
      <c r="A96" s="65" t="s">
        <v>658</v>
      </c>
      <c r="B96" t="s">
        <v>386</v>
      </c>
      <c r="C96" s="40" t="s">
        <v>130</v>
      </c>
    </row>
    <row r="97" spans="1:3" x14ac:dyDescent="0.2">
      <c r="A97" s="65" t="s">
        <v>659</v>
      </c>
      <c r="B97" t="s">
        <v>389</v>
      </c>
      <c r="C97" s="40" t="s">
        <v>134</v>
      </c>
    </row>
    <row r="98" spans="1:3" x14ac:dyDescent="0.2">
      <c r="A98" s="65" t="s">
        <v>660</v>
      </c>
      <c r="B98" t="s">
        <v>343</v>
      </c>
      <c r="C98" s="40" t="s">
        <v>89</v>
      </c>
    </row>
    <row r="99" spans="1:3" x14ac:dyDescent="0.2">
      <c r="A99" s="65" t="s">
        <v>661</v>
      </c>
      <c r="B99" t="s">
        <v>319</v>
      </c>
      <c r="C99" s="40" t="s">
        <v>320</v>
      </c>
    </row>
    <row r="100" spans="1:3" x14ac:dyDescent="0.2">
      <c r="A100" s="65" t="s">
        <v>662</v>
      </c>
      <c r="B100" t="s">
        <v>318</v>
      </c>
      <c r="C100" s="40" t="s">
        <v>72</v>
      </c>
    </row>
    <row r="101" spans="1:3" x14ac:dyDescent="0.2">
      <c r="A101" s="65" t="s">
        <v>663</v>
      </c>
      <c r="B101" t="s">
        <v>342</v>
      </c>
      <c r="C101" s="40" t="s">
        <v>88</v>
      </c>
    </row>
    <row r="102" spans="1:3" x14ac:dyDescent="0.2">
      <c r="A102" s="65" t="s">
        <v>664</v>
      </c>
      <c r="B102" t="s">
        <v>385</v>
      </c>
      <c r="C102" s="40" t="s">
        <v>129</v>
      </c>
    </row>
    <row r="103" spans="1:3" x14ac:dyDescent="0.2">
      <c r="A103" s="65" t="s">
        <v>665</v>
      </c>
      <c r="B103" t="s">
        <v>336</v>
      </c>
      <c r="C103" s="40" t="s">
        <v>83</v>
      </c>
    </row>
    <row r="104" spans="1:3" x14ac:dyDescent="0.2">
      <c r="A104" s="65" t="s">
        <v>666</v>
      </c>
      <c r="B104" t="s">
        <v>367</v>
      </c>
      <c r="C104" s="40" t="s">
        <v>109</v>
      </c>
    </row>
    <row r="105" spans="1:3" x14ac:dyDescent="0.2">
      <c r="A105" s="65" t="s">
        <v>667</v>
      </c>
      <c r="B105" t="s">
        <v>316</v>
      </c>
      <c r="C105" s="40" t="s">
        <v>450</v>
      </c>
    </row>
    <row r="106" spans="1:3" x14ac:dyDescent="0.2">
      <c r="A106" s="65" t="s">
        <v>668</v>
      </c>
      <c r="B106" t="s">
        <v>337</v>
      </c>
      <c r="C106" s="40" t="s">
        <v>84</v>
      </c>
    </row>
    <row r="107" spans="1:3" x14ac:dyDescent="0.2">
      <c r="A107" s="65" t="s">
        <v>703</v>
      </c>
      <c r="B107" t="s">
        <v>577</v>
      </c>
      <c r="C107" s="44" t="s">
        <v>704</v>
      </c>
    </row>
    <row r="108" spans="1:3" x14ac:dyDescent="0.2">
      <c r="A108" s="65" t="s">
        <v>669</v>
      </c>
      <c r="B108" t="s">
        <v>323</v>
      </c>
      <c r="C108" s="40" t="s">
        <v>324</v>
      </c>
    </row>
    <row r="109" spans="1:3" ht="15" x14ac:dyDescent="0.25">
      <c r="A109" s="65" t="s">
        <v>747</v>
      </c>
      <c r="B109" s="58" t="s">
        <v>733</v>
      </c>
      <c r="C109" s="109" t="s">
        <v>749</v>
      </c>
    </row>
    <row r="110" spans="1:3" x14ac:dyDescent="0.2">
      <c r="A110" s="65" t="s">
        <v>670</v>
      </c>
      <c r="B110" t="s">
        <v>456</v>
      </c>
      <c r="C110" s="39" t="s">
        <v>461</v>
      </c>
    </row>
    <row r="111" spans="1:3" x14ac:dyDescent="0.2">
      <c r="A111" s="65" t="s">
        <v>671</v>
      </c>
      <c r="B111" t="s">
        <v>387</v>
      </c>
      <c r="C111" s="40" t="s">
        <v>388</v>
      </c>
    </row>
    <row r="112" spans="1:3" x14ac:dyDescent="0.2">
      <c r="A112" s="65" t="s">
        <v>672</v>
      </c>
      <c r="B112" t="s">
        <v>352</v>
      </c>
      <c r="C112" s="40" t="s">
        <v>98</v>
      </c>
    </row>
    <row r="113" spans="1:3" x14ac:dyDescent="0.2">
      <c r="A113" s="65" t="s">
        <v>673</v>
      </c>
      <c r="B113" t="s">
        <v>302</v>
      </c>
      <c r="C113" s="40" t="s">
        <v>58</v>
      </c>
    </row>
    <row r="114" spans="1:3" x14ac:dyDescent="0.2">
      <c r="A114" s="65" t="s">
        <v>674</v>
      </c>
      <c r="B114" t="s">
        <v>466</v>
      </c>
      <c r="C114" t="s">
        <v>675</v>
      </c>
    </row>
    <row r="115" spans="1:3" x14ac:dyDescent="0.2">
      <c r="A115" s="65" t="s">
        <v>676</v>
      </c>
      <c r="B115" t="s">
        <v>353</v>
      </c>
      <c r="C115" s="40" t="s">
        <v>99</v>
      </c>
    </row>
    <row r="116" spans="1:3" x14ac:dyDescent="0.2">
      <c r="A116" s="65" t="s">
        <v>677</v>
      </c>
      <c r="B116" t="s">
        <v>383</v>
      </c>
      <c r="C116" s="40" t="s">
        <v>133</v>
      </c>
    </row>
    <row r="117" spans="1:3" x14ac:dyDescent="0.2">
      <c r="A117" s="65" t="s">
        <v>717</v>
      </c>
      <c r="B117" s="58" t="s">
        <v>418</v>
      </c>
      <c r="C117" s="58" t="s">
        <v>718</v>
      </c>
    </row>
    <row r="118" spans="1:3" x14ac:dyDescent="0.2">
      <c r="A118" s="65" t="s">
        <v>678</v>
      </c>
      <c r="B118" t="s">
        <v>371</v>
      </c>
      <c r="C118" s="40" t="s">
        <v>114</v>
      </c>
    </row>
    <row r="119" spans="1:3" x14ac:dyDescent="0.2">
      <c r="A119" s="65" t="s">
        <v>679</v>
      </c>
      <c r="B119" t="s">
        <v>334</v>
      </c>
      <c r="C119" s="40" t="s">
        <v>81</v>
      </c>
    </row>
    <row r="120" spans="1:3" x14ac:dyDescent="0.2">
      <c r="A120" s="65" t="s">
        <v>680</v>
      </c>
      <c r="B120" t="s">
        <v>434</v>
      </c>
      <c r="C120" s="39" t="s">
        <v>459</v>
      </c>
    </row>
    <row r="121" spans="1:3" x14ac:dyDescent="0.2">
      <c r="A121" s="10" t="s">
        <v>705</v>
      </c>
      <c r="B121" t="s">
        <v>467</v>
      </c>
      <c r="C121" s="40" t="s">
        <v>468</v>
      </c>
    </row>
    <row r="122" spans="1:3" x14ac:dyDescent="0.2">
      <c r="A122" s="65" t="s">
        <v>681</v>
      </c>
      <c r="B122" t="s">
        <v>304</v>
      </c>
      <c r="C122" s="40" t="s">
        <v>60</v>
      </c>
    </row>
    <row r="123" spans="1:3" x14ac:dyDescent="0.2">
      <c r="A123" s="65" t="s">
        <v>682</v>
      </c>
      <c r="B123" t="s">
        <v>394</v>
      </c>
      <c r="C123" s="40" t="s">
        <v>131</v>
      </c>
    </row>
    <row r="124" spans="1:3" x14ac:dyDescent="0.2">
      <c r="A124" s="65" t="s">
        <v>683</v>
      </c>
      <c r="B124" t="s">
        <v>364</v>
      </c>
      <c r="C124" s="40" t="s">
        <v>365</v>
      </c>
    </row>
    <row r="125" spans="1:3" x14ac:dyDescent="0.2">
      <c r="A125" s="65" t="s">
        <v>684</v>
      </c>
      <c r="B125" t="s">
        <v>421</v>
      </c>
      <c r="C125" s="44" t="s">
        <v>685</v>
      </c>
    </row>
    <row r="126" spans="1:3" x14ac:dyDescent="0.2">
      <c r="A126" s="65" t="s">
        <v>686</v>
      </c>
      <c r="B126" t="s">
        <v>457</v>
      </c>
      <c r="C126" s="39" t="s">
        <v>462</v>
      </c>
    </row>
    <row r="127" spans="1:3" x14ac:dyDescent="0.2">
      <c r="A127" s="65" t="s">
        <v>687</v>
      </c>
      <c r="B127" t="s">
        <v>328</v>
      </c>
      <c r="C127" s="40" t="s">
        <v>329</v>
      </c>
    </row>
    <row r="128" spans="1:3" x14ac:dyDescent="0.2">
      <c r="A128" s="65" t="s">
        <v>719</v>
      </c>
      <c r="B128" s="58" t="s">
        <v>420</v>
      </c>
      <c r="C128" s="58" t="s">
        <v>720</v>
      </c>
    </row>
    <row r="129" spans="1:3" x14ac:dyDescent="0.2">
      <c r="A129" s="65" t="s">
        <v>706</v>
      </c>
      <c r="B129" t="s">
        <v>409</v>
      </c>
      <c r="C129" s="40" t="s">
        <v>148</v>
      </c>
    </row>
    <row r="130" spans="1:3" x14ac:dyDescent="0.2">
      <c r="A130" s="65" t="s">
        <v>707</v>
      </c>
      <c r="B130" t="s">
        <v>402</v>
      </c>
      <c r="C130" s="40" t="s">
        <v>141</v>
      </c>
    </row>
    <row r="131" spans="1:3" x14ac:dyDescent="0.2">
      <c r="A131" s="66" t="s">
        <v>688</v>
      </c>
      <c r="B131" t="s">
        <v>581</v>
      </c>
      <c r="C131" s="110" t="s">
        <v>689</v>
      </c>
    </row>
    <row r="134" spans="1:3" x14ac:dyDescent="0.2">
      <c r="B134" s="58"/>
      <c r="C134" s="58"/>
    </row>
    <row r="135" spans="1:3" x14ac:dyDescent="0.2">
      <c r="A135" s="65" t="s">
        <v>673</v>
      </c>
      <c r="B135" t="s">
        <v>302</v>
      </c>
      <c r="C135" s="40" t="s">
        <v>58</v>
      </c>
    </row>
    <row r="136" spans="1:3" x14ac:dyDescent="0.2">
      <c r="A136" s="65">
        <v>31994</v>
      </c>
      <c r="B136" t="s">
        <v>303</v>
      </c>
      <c r="C136" s="40" t="s">
        <v>59</v>
      </c>
    </row>
    <row r="137" spans="1:3" x14ac:dyDescent="0.2">
      <c r="A137" s="65" t="s">
        <v>681</v>
      </c>
      <c r="B137" t="s">
        <v>304</v>
      </c>
      <c r="C137" s="40" t="s">
        <v>60</v>
      </c>
    </row>
    <row r="138" spans="1:3" x14ac:dyDescent="0.2">
      <c r="A138" s="65">
        <v>55313</v>
      </c>
      <c r="B138" t="s">
        <v>305</v>
      </c>
      <c r="C138" s="40" t="s">
        <v>61</v>
      </c>
    </row>
    <row r="139" spans="1:3" x14ac:dyDescent="0.2">
      <c r="A139" s="65" t="s">
        <v>632</v>
      </c>
      <c r="B139" t="s">
        <v>306</v>
      </c>
      <c r="C139" s="40" t="s">
        <v>62</v>
      </c>
    </row>
    <row r="140" spans="1:3" x14ac:dyDescent="0.2">
      <c r="A140" s="65" t="s">
        <v>596</v>
      </c>
      <c r="B140" t="s">
        <v>307</v>
      </c>
      <c r="C140" s="40" t="s">
        <v>63</v>
      </c>
    </row>
    <row r="141" spans="1:3" x14ac:dyDescent="0.2">
      <c r="A141" s="65" t="s">
        <v>607</v>
      </c>
      <c r="B141" t="s">
        <v>308</v>
      </c>
      <c r="C141" s="40" t="s">
        <v>132</v>
      </c>
    </row>
    <row r="142" spans="1:3" x14ac:dyDescent="0.2">
      <c r="A142" s="65" t="s">
        <v>644</v>
      </c>
      <c r="B142" t="s">
        <v>309</v>
      </c>
      <c r="C142" s="40" t="s">
        <v>64</v>
      </c>
    </row>
    <row r="143" spans="1:3" x14ac:dyDescent="0.2">
      <c r="A143" s="65" t="s">
        <v>597</v>
      </c>
      <c r="B143" t="s">
        <v>310</v>
      </c>
      <c r="C143" s="40" t="s">
        <v>65</v>
      </c>
    </row>
    <row r="144" spans="1:3" x14ac:dyDescent="0.2">
      <c r="A144" s="65" t="s">
        <v>643</v>
      </c>
      <c r="B144" t="s">
        <v>311</v>
      </c>
      <c r="C144" s="40" t="s">
        <v>66</v>
      </c>
    </row>
    <row r="145" spans="1:3" x14ac:dyDescent="0.2">
      <c r="A145" s="65">
        <v>45193</v>
      </c>
      <c r="B145" t="s">
        <v>312</v>
      </c>
      <c r="C145" s="40" t="s">
        <v>90</v>
      </c>
    </row>
    <row r="146" spans="1:3" x14ac:dyDescent="0.2">
      <c r="A146" s="65">
        <v>59151</v>
      </c>
      <c r="B146" t="s">
        <v>313</v>
      </c>
      <c r="C146" s="40" t="s">
        <v>67</v>
      </c>
    </row>
    <row r="147" spans="1:3" x14ac:dyDescent="0.2">
      <c r="A147" s="65" t="s">
        <v>605</v>
      </c>
      <c r="B147" t="s">
        <v>314</v>
      </c>
      <c r="C147" s="40" t="s">
        <v>68</v>
      </c>
    </row>
    <row r="148" spans="1:3" x14ac:dyDescent="0.2">
      <c r="A148" s="65" t="s">
        <v>630</v>
      </c>
      <c r="B148" t="s">
        <v>315</v>
      </c>
      <c r="C148" s="40" t="s">
        <v>70</v>
      </c>
    </row>
    <row r="149" spans="1:3" x14ac:dyDescent="0.2">
      <c r="A149" s="65" t="s">
        <v>667</v>
      </c>
      <c r="B149" t="s">
        <v>316</v>
      </c>
      <c r="C149" s="40" t="s">
        <v>450</v>
      </c>
    </row>
    <row r="150" spans="1:3" x14ac:dyDescent="0.2">
      <c r="A150" s="65" t="s">
        <v>642</v>
      </c>
      <c r="B150" t="s">
        <v>317</v>
      </c>
      <c r="C150" s="40" t="s">
        <v>71</v>
      </c>
    </row>
    <row r="151" spans="1:3" x14ac:dyDescent="0.2">
      <c r="A151" s="65" t="s">
        <v>662</v>
      </c>
      <c r="B151" t="s">
        <v>318</v>
      </c>
      <c r="C151" s="40" t="s">
        <v>72</v>
      </c>
    </row>
    <row r="152" spans="1:3" x14ac:dyDescent="0.2">
      <c r="A152" s="65" t="s">
        <v>661</v>
      </c>
      <c r="B152" t="s">
        <v>319</v>
      </c>
      <c r="C152" s="40" t="s">
        <v>320</v>
      </c>
    </row>
    <row r="153" spans="1:3" x14ac:dyDescent="0.2">
      <c r="A153" s="65" t="s">
        <v>606</v>
      </c>
      <c r="B153" t="s">
        <v>321</v>
      </c>
      <c r="C153" s="40" t="s">
        <v>73</v>
      </c>
    </row>
    <row r="154" spans="1:3" x14ac:dyDescent="0.2">
      <c r="A154" s="65" t="s">
        <v>594</v>
      </c>
      <c r="B154" t="s">
        <v>322</v>
      </c>
      <c r="C154" s="40" t="s">
        <v>159</v>
      </c>
    </row>
    <row r="155" spans="1:3" x14ac:dyDescent="0.2">
      <c r="A155" s="65" t="s">
        <v>669</v>
      </c>
      <c r="B155" t="s">
        <v>323</v>
      </c>
      <c r="C155" s="40" t="s">
        <v>324</v>
      </c>
    </row>
    <row r="156" spans="1:3" x14ac:dyDescent="0.2">
      <c r="A156" s="65" t="s">
        <v>634</v>
      </c>
      <c r="B156" t="s">
        <v>325</v>
      </c>
      <c r="C156" s="40" t="s">
        <v>74</v>
      </c>
    </row>
    <row r="157" spans="1:3" x14ac:dyDescent="0.2">
      <c r="A157" s="65" t="s">
        <v>595</v>
      </c>
      <c r="B157" t="s">
        <v>326</v>
      </c>
      <c r="C157" s="40" t="s">
        <v>75</v>
      </c>
    </row>
    <row r="158" spans="1:3" x14ac:dyDescent="0.2">
      <c r="A158" s="65" t="s">
        <v>610</v>
      </c>
      <c r="B158" t="s">
        <v>327</v>
      </c>
      <c r="C158" s="40" t="s">
        <v>451</v>
      </c>
    </row>
    <row r="159" spans="1:3" x14ac:dyDescent="0.2">
      <c r="A159" s="65" t="s">
        <v>687</v>
      </c>
      <c r="B159" t="s">
        <v>328</v>
      </c>
      <c r="C159" s="40" t="s">
        <v>329</v>
      </c>
    </row>
    <row r="160" spans="1:3" x14ac:dyDescent="0.2">
      <c r="A160" s="65" t="s">
        <v>609</v>
      </c>
      <c r="B160" t="s">
        <v>330</v>
      </c>
      <c r="C160" s="40" t="s">
        <v>77</v>
      </c>
    </row>
    <row r="161" spans="1:3" x14ac:dyDescent="0.2">
      <c r="A161" s="65" t="s">
        <v>604</v>
      </c>
      <c r="B161" t="s">
        <v>331</v>
      </c>
      <c r="C161" s="40" t="s">
        <v>452</v>
      </c>
    </row>
    <row r="162" spans="1:3" x14ac:dyDescent="0.2">
      <c r="A162" s="65" t="s">
        <v>628</v>
      </c>
      <c r="B162" t="s">
        <v>332</v>
      </c>
      <c r="C162" s="40" t="s">
        <v>79</v>
      </c>
    </row>
    <row r="163" spans="1:3" x14ac:dyDescent="0.2">
      <c r="A163" s="65" t="s">
        <v>647</v>
      </c>
      <c r="B163" t="s">
        <v>333</v>
      </c>
      <c r="C163" s="40" t="s">
        <v>80</v>
      </c>
    </row>
    <row r="164" spans="1:3" x14ac:dyDescent="0.2">
      <c r="A164" s="65" t="s">
        <v>679</v>
      </c>
      <c r="B164" t="s">
        <v>334</v>
      </c>
      <c r="C164" s="40" t="s">
        <v>81</v>
      </c>
    </row>
    <row r="165" spans="1:3" x14ac:dyDescent="0.2">
      <c r="A165" s="65" t="s">
        <v>617</v>
      </c>
      <c r="B165" t="s">
        <v>335</v>
      </c>
      <c r="C165" s="40" t="s">
        <v>82</v>
      </c>
    </row>
    <row r="166" spans="1:3" x14ac:dyDescent="0.2">
      <c r="A166" s="65" t="s">
        <v>665</v>
      </c>
      <c r="B166" t="s">
        <v>336</v>
      </c>
      <c r="C166" s="40" t="s">
        <v>83</v>
      </c>
    </row>
    <row r="167" spans="1:3" x14ac:dyDescent="0.2">
      <c r="A167" s="65" t="s">
        <v>668</v>
      </c>
      <c r="B167" t="s">
        <v>337</v>
      </c>
      <c r="C167" s="40" t="s">
        <v>84</v>
      </c>
    </row>
    <row r="168" spans="1:3" x14ac:dyDescent="0.2">
      <c r="A168" s="65" t="s">
        <v>620</v>
      </c>
      <c r="B168" t="s">
        <v>338</v>
      </c>
      <c r="C168" s="40" t="s">
        <v>85</v>
      </c>
    </row>
    <row r="169" spans="1:3" x14ac:dyDescent="0.2">
      <c r="A169" s="65" t="s">
        <v>608</v>
      </c>
      <c r="B169" t="s">
        <v>339</v>
      </c>
      <c r="C169" s="40" t="s">
        <v>135</v>
      </c>
    </row>
    <row r="170" spans="1:3" x14ac:dyDescent="0.2">
      <c r="A170" s="65" t="s">
        <v>639</v>
      </c>
      <c r="B170" t="s">
        <v>340</v>
      </c>
      <c r="C170" s="40" t="s">
        <v>86</v>
      </c>
    </row>
    <row r="171" spans="1:3" x14ac:dyDescent="0.2">
      <c r="A171" s="65">
        <v>58191</v>
      </c>
      <c r="B171" t="s">
        <v>341</v>
      </c>
      <c r="C171" s="40" t="s">
        <v>87</v>
      </c>
    </row>
    <row r="172" spans="1:3" x14ac:dyDescent="0.2">
      <c r="A172" s="65" t="s">
        <v>663</v>
      </c>
      <c r="B172" t="s">
        <v>342</v>
      </c>
      <c r="C172" s="40" t="s">
        <v>88</v>
      </c>
    </row>
    <row r="173" spans="1:3" x14ac:dyDescent="0.2">
      <c r="A173" s="65" t="s">
        <v>660</v>
      </c>
      <c r="B173" t="s">
        <v>343</v>
      </c>
      <c r="C173" s="40" t="s">
        <v>89</v>
      </c>
    </row>
    <row r="174" spans="1:3" x14ac:dyDescent="0.2">
      <c r="A174" s="66" t="s">
        <v>688</v>
      </c>
      <c r="B174" t="s">
        <v>581</v>
      </c>
      <c r="C174" s="44" t="s">
        <v>689</v>
      </c>
    </row>
    <row r="175" spans="1:3" x14ac:dyDescent="0.2">
      <c r="A175" s="65" t="s">
        <v>637</v>
      </c>
      <c r="B175" t="s">
        <v>344</v>
      </c>
      <c r="C175" s="40" t="s">
        <v>113</v>
      </c>
    </row>
    <row r="176" spans="1:3" x14ac:dyDescent="0.2">
      <c r="A176" s="65" t="s">
        <v>624</v>
      </c>
      <c r="B176" t="s">
        <v>345</v>
      </c>
      <c r="C176" s="40" t="s">
        <v>91</v>
      </c>
    </row>
    <row r="177" spans="1:3" x14ac:dyDescent="0.2">
      <c r="A177" s="65" t="s">
        <v>613</v>
      </c>
      <c r="B177" t="s">
        <v>346</v>
      </c>
      <c r="C177" s="40" t="s">
        <v>92</v>
      </c>
    </row>
    <row r="178" spans="1:3" x14ac:dyDescent="0.2">
      <c r="A178" s="65" t="s">
        <v>631</v>
      </c>
      <c r="B178" t="s">
        <v>347</v>
      </c>
      <c r="C178" s="40" t="s">
        <v>93</v>
      </c>
    </row>
    <row r="179" spans="1:3" x14ac:dyDescent="0.2">
      <c r="A179" s="65" t="s">
        <v>646</v>
      </c>
      <c r="B179" t="s">
        <v>348</v>
      </c>
      <c r="C179" s="40" t="s">
        <v>94</v>
      </c>
    </row>
    <row r="180" spans="1:3" x14ac:dyDescent="0.2">
      <c r="A180" s="65" t="s">
        <v>615</v>
      </c>
      <c r="B180" t="s">
        <v>349</v>
      </c>
      <c r="C180" s="40" t="s">
        <v>95</v>
      </c>
    </row>
    <row r="181" spans="1:3" x14ac:dyDescent="0.2">
      <c r="A181" s="65" t="s">
        <v>655</v>
      </c>
      <c r="B181" t="s">
        <v>350</v>
      </c>
      <c r="C181" s="40" t="s">
        <v>96</v>
      </c>
    </row>
    <row r="182" spans="1:3" x14ac:dyDescent="0.2">
      <c r="A182" s="65" t="s">
        <v>635</v>
      </c>
      <c r="B182" t="s">
        <v>351</v>
      </c>
      <c r="C182" s="40" t="s">
        <v>97</v>
      </c>
    </row>
    <row r="183" spans="1:3" x14ac:dyDescent="0.2">
      <c r="A183" s="65" t="s">
        <v>672</v>
      </c>
      <c r="B183" t="s">
        <v>352</v>
      </c>
      <c r="C183" s="40" t="s">
        <v>98</v>
      </c>
    </row>
    <row r="184" spans="1:3" x14ac:dyDescent="0.2">
      <c r="A184" s="65" t="s">
        <v>676</v>
      </c>
      <c r="B184" t="s">
        <v>353</v>
      </c>
      <c r="C184" s="40" t="s">
        <v>99</v>
      </c>
    </row>
    <row r="185" spans="1:3" x14ac:dyDescent="0.2">
      <c r="A185" s="65" t="s">
        <v>645</v>
      </c>
      <c r="B185" t="s">
        <v>354</v>
      </c>
      <c r="C185" s="40" t="s">
        <v>453</v>
      </c>
    </row>
    <row r="186" spans="1:3" x14ac:dyDescent="0.2">
      <c r="A186" s="65">
        <v>94888</v>
      </c>
      <c r="B186" t="s">
        <v>355</v>
      </c>
      <c r="C186" s="40" t="s">
        <v>454</v>
      </c>
    </row>
    <row r="187" spans="1:3" x14ac:dyDescent="0.2">
      <c r="A187" s="65" t="s">
        <v>641</v>
      </c>
      <c r="B187" t="s">
        <v>356</v>
      </c>
      <c r="C187" s="40" t="s">
        <v>120</v>
      </c>
    </row>
    <row r="188" spans="1:3" x14ac:dyDescent="0.2">
      <c r="A188" s="65" t="s">
        <v>633</v>
      </c>
      <c r="B188" t="s">
        <v>357</v>
      </c>
      <c r="C188" s="40" t="s">
        <v>121</v>
      </c>
    </row>
    <row r="189" spans="1:3" x14ac:dyDescent="0.2">
      <c r="A189" s="65">
        <v>95948</v>
      </c>
      <c r="B189" t="s">
        <v>358</v>
      </c>
      <c r="C189" s="40" t="s">
        <v>102</v>
      </c>
    </row>
    <row r="190" spans="1:3" x14ac:dyDescent="0.2">
      <c r="A190" s="65" t="s">
        <v>619</v>
      </c>
      <c r="B190" t="s">
        <v>359</v>
      </c>
      <c r="C190" s="40" t="s">
        <v>103</v>
      </c>
    </row>
    <row r="191" spans="1:3" x14ac:dyDescent="0.2">
      <c r="A191" s="65" t="s">
        <v>654</v>
      </c>
      <c r="B191" t="s">
        <v>360</v>
      </c>
      <c r="C191" s="40" t="s">
        <v>104</v>
      </c>
    </row>
    <row r="192" spans="1:3" x14ac:dyDescent="0.2">
      <c r="A192" s="65" t="s">
        <v>621</v>
      </c>
      <c r="B192" t="s">
        <v>361</v>
      </c>
      <c r="C192" s="40" t="s">
        <v>105</v>
      </c>
    </row>
    <row r="193" spans="1:3" x14ac:dyDescent="0.2">
      <c r="A193" s="65" t="s">
        <v>638</v>
      </c>
      <c r="B193" t="s">
        <v>362</v>
      </c>
      <c r="C193" s="40" t="s">
        <v>106</v>
      </c>
    </row>
    <row r="194" spans="1:3" x14ac:dyDescent="0.2">
      <c r="A194" s="65" t="s">
        <v>629</v>
      </c>
      <c r="B194" t="s">
        <v>363</v>
      </c>
      <c r="C194" s="40" t="s">
        <v>107</v>
      </c>
    </row>
    <row r="195" spans="1:3" x14ac:dyDescent="0.2">
      <c r="A195" s="65" t="s">
        <v>683</v>
      </c>
      <c r="B195" t="s">
        <v>364</v>
      </c>
      <c r="C195" s="40" t="s">
        <v>365</v>
      </c>
    </row>
    <row r="196" spans="1:3" x14ac:dyDescent="0.2">
      <c r="A196" s="65">
        <v>84181</v>
      </c>
      <c r="B196" t="s">
        <v>366</v>
      </c>
      <c r="C196" s="40" t="s">
        <v>108</v>
      </c>
    </row>
    <row r="197" spans="1:3" x14ac:dyDescent="0.2">
      <c r="A197" s="65" t="s">
        <v>666</v>
      </c>
      <c r="B197" t="s">
        <v>367</v>
      </c>
      <c r="C197" s="40" t="s">
        <v>109</v>
      </c>
    </row>
    <row r="198" spans="1:3" x14ac:dyDescent="0.2">
      <c r="A198" s="65">
        <v>84433</v>
      </c>
      <c r="B198" t="s">
        <v>368</v>
      </c>
      <c r="C198" s="40" t="s">
        <v>110</v>
      </c>
    </row>
    <row r="199" spans="1:3" x14ac:dyDescent="0.2">
      <c r="A199" s="65" t="s">
        <v>640</v>
      </c>
      <c r="B199" t="s">
        <v>369</v>
      </c>
      <c r="C199" s="40" t="s">
        <v>111</v>
      </c>
    </row>
    <row r="200" spans="1:3" x14ac:dyDescent="0.2">
      <c r="A200" s="65" t="s">
        <v>651</v>
      </c>
      <c r="B200" t="s">
        <v>370</v>
      </c>
      <c r="C200" s="40" t="s">
        <v>112</v>
      </c>
    </row>
    <row r="201" spans="1:3" x14ac:dyDescent="0.2">
      <c r="A201" s="65" t="s">
        <v>678</v>
      </c>
      <c r="B201" t="s">
        <v>371</v>
      </c>
      <c r="C201" s="40" t="s">
        <v>114</v>
      </c>
    </row>
    <row r="202" spans="1:3" x14ac:dyDescent="0.2">
      <c r="A202" s="65" t="s">
        <v>599</v>
      </c>
      <c r="B202" t="s">
        <v>372</v>
      </c>
      <c r="C202" s="40" t="s">
        <v>115</v>
      </c>
    </row>
    <row r="203" spans="1:3" x14ac:dyDescent="0.2">
      <c r="A203" s="65" t="s">
        <v>611</v>
      </c>
      <c r="B203" t="s">
        <v>373</v>
      </c>
      <c r="C203" s="40" t="s">
        <v>116</v>
      </c>
    </row>
    <row r="204" spans="1:3" x14ac:dyDescent="0.2">
      <c r="A204" s="65" t="s">
        <v>648</v>
      </c>
      <c r="B204" t="s">
        <v>374</v>
      </c>
      <c r="C204" s="40" t="s">
        <v>117</v>
      </c>
    </row>
    <row r="205" spans="1:3" x14ac:dyDescent="0.2">
      <c r="A205" s="65" t="s">
        <v>625</v>
      </c>
      <c r="B205" t="s">
        <v>375</v>
      </c>
      <c r="C205" s="40" t="s">
        <v>118</v>
      </c>
    </row>
    <row r="206" spans="1:3" x14ac:dyDescent="0.2">
      <c r="A206" s="65" t="s">
        <v>598</v>
      </c>
      <c r="B206" t="s">
        <v>376</v>
      </c>
      <c r="C206" s="40" t="s">
        <v>122</v>
      </c>
    </row>
    <row r="207" spans="1:3" x14ac:dyDescent="0.2">
      <c r="A207" s="65">
        <v>11958</v>
      </c>
      <c r="B207" t="s">
        <v>377</v>
      </c>
      <c r="C207" s="40" t="s">
        <v>123</v>
      </c>
    </row>
    <row r="208" spans="1:3" x14ac:dyDescent="0.2">
      <c r="A208" s="65" t="s">
        <v>649</v>
      </c>
      <c r="B208" t="s">
        <v>378</v>
      </c>
      <c r="C208" s="40" t="s">
        <v>124</v>
      </c>
    </row>
    <row r="209" spans="1:3" x14ac:dyDescent="0.2">
      <c r="A209" s="65" t="s">
        <v>600</v>
      </c>
      <c r="B209" t="s">
        <v>379</v>
      </c>
      <c r="C209" s="40" t="s">
        <v>125</v>
      </c>
    </row>
    <row r="210" spans="1:3" x14ac:dyDescent="0.2">
      <c r="A210" s="65" t="s">
        <v>652</v>
      </c>
      <c r="B210" t="s">
        <v>380</v>
      </c>
      <c r="C210" s="40" t="s">
        <v>126</v>
      </c>
    </row>
    <row r="211" spans="1:3" x14ac:dyDescent="0.2">
      <c r="A211" s="65" t="s">
        <v>656</v>
      </c>
      <c r="B211" t="s">
        <v>381</v>
      </c>
      <c r="C211" s="40" t="s">
        <v>382</v>
      </c>
    </row>
    <row r="212" spans="1:3" x14ac:dyDescent="0.2">
      <c r="A212" s="65" t="s">
        <v>677</v>
      </c>
      <c r="B212" t="s">
        <v>383</v>
      </c>
      <c r="C212" s="40" t="s">
        <v>133</v>
      </c>
    </row>
    <row r="213" spans="1:3" x14ac:dyDescent="0.2">
      <c r="A213" s="65" t="s">
        <v>627</v>
      </c>
      <c r="B213" t="s">
        <v>384</v>
      </c>
      <c r="C213" s="40" t="s">
        <v>455</v>
      </c>
    </row>
    <row r="214" spans="1:3" x14ac:dyDescent="0.2">
      <c r="A214" s="65" t="s">
        <v>664</v>
      </c>
      <c r="B214" t="s">
        <v>385</v>
      </c>
      <c r="C214" s="40" t="s">
        <v>129</v>
      </c>
    </row>
    <row r="215" spans="1:3" x14ac:dyDescent="0.2">
      <c r="A215" s="65" t="s">
        <v>658</v>
      </c>
      <c r="B215" t="s">
        <v>386</v>
      </c>
      <c r="C215" s="40" t="s">
        <v>130</v>
      </c>
    </row>
    <row r="216" spans="1:3" x14ac:dyDescent="0.2">
      <c r="A216" s="65" t="s">
        <v>671</v>
      </c>
      <c r="B216" t="s">
        <v>387</v>
      </c>
      <c r="C216" s="40" t="s">
        <v>388</v>
      </c>
    </row>
    <row r="217" spans="1:3" x14ac:dyDescent="0.2">
      <c r="A217" s="65" t="s">
        <v>659</v>
      </c>
      <c r="B217" t="s">
        <v>389</v>
      </c>
      <c r="C217" s="40" t="s">
        <v>134</v>
      </c>
    </row>
    <row r="218" spans="1:3" x14ac:dyDescent="0.2">
      <c r="A218" s="65" t="s">
        <v>616</v>
      </c>
      <c r="B218" t="s">
        <v>390</v>
      </c>
      <c r="C218" s="40" t="s">
        <v>128</v>
      </c>
    </row>
    <row r="219" spans="1:3" x14ac:dyDescent="0.2">
      <c r="A219" s="65" t="s">
        <v>612</v>
      </c>
      <c r="B219" t="s">
        <v>391</v>
      </c>
      <c r="C219" s="40" t="s">
        <v>392</v>
      </c>
    </row>
    <row r="220" spans="1:3" x14ac:dyDescent="0.2">
      <c r="A220" s="65" t="s">
        <v>618</v>
      </c>
      <c r="B220" t="s">
        <v>393</v>
      </c>
      <c r="C220" s="40" t="s">
        <v>136</v>
      </c>
    </row>
    <row r="221" spans="1:3" x14ac:dyDescent="0.2">
      <c r="A221" s="65" t="s">
        <v>682</v>
      </c>
      <c r="B221" t="s">
        <v>394</v>
      </c>
      <c r="C221" s="40" t="s">
        <v>131</v>
      </c>
    </row>
    <row r="222" spans="1:3" x14ac:dyDescent="0.2">
      <c r="A222" s="65" t="s">
        <v>657</v>
      </c>
      <c r="B222" t="s">
        <v>395</v>
      </c>
      <c r="C222" s="40" t="s">
        <v>69</v>
      </c>
    </row>
    <row r="223" spans="1:3" x14ac:dyDescent="0.2">
      <c r="A223" s="65" t="s">
        <v>626</v>
      </c>
      <c r="B223" t="s">
        <v>396</v>
      </c>
      <c r="C223" s="44" t="s">
        <v>397</v>
      </c>
    </row>
    <row r="224" spans="1:3" x14ac:dyDescent="0.2">
      <c r="A224" s="65" t="s">
        <v>650</v>
      </c>
      <c r="B224" t="s">
        <v>433</v>
      </c>
      <c r="C224" s="39" t="s">
        <v>463</v>
      </c>
    </row>
    <row r="225" spans="1:3" x14ac:dyDescent="0.2">
      <c r="A225" s="65" t="s">
        <v>636</v>
      </c>
      <c r="B225" t="s">
        <v>436</v>
      </c>
      <c r="C225" s="39" t="s">
        <v>458</v>
      </c>
    </row>
    <row r="226" spans="1:3" x14ac:dyDescent="0.2">
      <c r="A226" s="65" t="s">
        <v>680</v>
      </c>
      <c r="B226" t="s">
        <v>434</v>
      </c>
      <c r="C226" s="39" t="s">
        <v>459</v>
      </c>
    </row>
    <row r="227" spans="1:3" x14ac:dyDescent="0.2">
      <c r="A227" s="65" t="s">
        <v>614</v>
      </c>
      <c r="B227" t="s">
        <v>437</v>
      </c>
      <c r="C227" s="39" t="s">
        <v>460</v>
      </c>
    </row>
    <row r="228" spans="1:3" x14ac:dyDescent="0.2">
      <c r="A228" s="65" t="s">
        <v>670</v>
      </c>
      <c r="B228" t="s">
        <v>456</v>
      </c>
      <c r="C228" s="39" t="s">
        <v>461</v>
      </c>
    </row>
    <row r="229" spans="1:3" x14ac:dyDescent="0.2">
      <c r="A229" s="65" t="s">
        <v>686</v>
      </c>
      <c r="B229" t="s">
        <v>457</v>
      </c>
      <c r="C229" s="39" t="s">
        <v>462</v>
      </c>
    </row>
    <row r="230" spans="1:3" x14ac:dyDescent="0.2">
      <c r="A230" s="65" t="s">
        <v>696</v>
      </c>
      <c r="B230" t="s">
        <v>398</v>
      </c>
      <c r="C230" s="40" t="s">
        <v>137</v>
      </c>
    </row>
    <row r="231" spans="1:3" x14ac:dyDescent="0.2">
      <c r="A231" s="65" t="s">
        <v>692</v>
      </c>
      <c r="B231" t="s">
        <v>399</v>
      </c>
      <c r="C231" s="40" t="s">
        <v>138</v>
      </c>
    </row>
    <row r="232" spans="1:3" x14ac:dyDescent="0.2">
      <c r="A232" s="65" t="s">
        <v>698</v>
      </c>
      <c r="B232" t="s">
        <v>400</v>
      </c>
      <c r="C232" s="40" t="s">
        <v>139</v>
      </c>
    </row>
    <row r="233" spans="1:3" x14ac:dyDescent="0.2">
      <c r="A233" s="65">
        <v>85481</v>
      </c>
      <c r="B233" t="s">
        <v>401</v>
      </c>
      <c r="C233" s="40" t="s">
        <v>140</v>
      </c>
    </row>
    <row r="234" spans="1:3" x14ac:dyDescent="0.2">
      <c r="A234" s="65" t="s">
        <v>707</v>
      </c>
      <c r="B234" t="s">
        <v>402</v>
      </c>
      <c r="C234" s="40" t="s">
        <v>141</v>
      </c>
    </row>
    <row r="235" spans="1:3" x14ac:dyDescent="0.2">
      <c r="A235" s="65" t="s">
        <v>695</v>
      </c>
      <c r="B235" t="s">
        <v>403</v>
      </c>
      <c r="C235" s="40" t="s">
        <v>142</v>
      </c>
    </row>
    <row r="236" spans="1:3" x14ac:dyDescent="0.2">
      <c r="A236" s="65" t="s">
        <v>690</v>
      </c>
      <c r="B236" t="s">
        <v>404</v>
      </c>
      <c r="C236" s="40" t="s">
        <v>143</v>
      </c>
    </row>
    <row r="237" spans="1:3" x14ac:dyDescent="0.2">
      <c r="A237" s="65" t="s">
        <v>693</v>
      </c>
      <c r="B237" t="s">
        <v>405</v>
      </c>
      <c r="C237" s="40" t="s">
        <v>144</v>
      </c>
    </row>
    <row r="238" spans="1:3" x14ac:dyDescent="0.2">
      <c r="A238" s="65" t="s">
        <v>697</v>
      </c>
      <c r="B238" t="s">
        <v>406</v>
      </c>
      <c r="C238" s="40" t="s">
        <v>145</v>
      </c>
    </row>
    <row r="239" spans="1:3" x14ac:dyDescent="0.2">
      <c r="A239" s="65" t="s">
        <v>701</v>
      </c>
      <c r="B239" t="s">
        <v>407</v>
      </c>
      <c r="C239" s="40" t="s">
        <v>146</v>
      </c>
    </row>
    <row r="240" spans="1:3" x14ac:dyDescent="0.2">
      <c r="A240" s="65" t="s">
        <v>694</v>
      </c>
      <c r="B240" t="s">
        <v>408</v>
      </c>
      <c r="C240" s="40" t="s">
        <v>147</v>
      </c>
    </row>
    <row r="241" spans="1:3" x14ac:dyDescent="0.2">
      <c r="A241" s="65" t="s">
        <v>706</v>
      </c>
      <c r="B241" t="s">
        <v>409</v>
      </c>
      <c r="C241" s="40" t="s">
        <v>148</v>
      </c>
    </row>
    <row r="242" spans="1:3" x14ac:dyDescent="0.2">
      <c r="A242" s="65" t="s">
        <v>691</v>
      </c>
      <c r="B242" t="s">
        <v>410</v>
      </c>
      <c r="C242" s="40" t="s">
        <v>149</v>
      </c>
    </row>
    <row r="243" spans="1:3" x14ac:dyDescent="0.2">
      <c r="A243" s="65" t="s">
        <v>699</v>
      </c>
      <c r="B243" t="s">
        <v>411</v>
      </c>
      <c r="C243" s="40" t="s">
        <v>150</v>
      </c>
    </row>
    <row r="244" spans="1:3" x14ac:dyDescent="0.2">
      <c r="A244" s="65" t="s">
        <v>702</v>
      </c>
      <c r="B244" t="s">
        <v>412</v>
      </c>
      <c r="C244" s="40" t="s">
        <v>413</v>
      </c>
    </row>
    <row r="245" spans="1:3" x14ac:dyDescent="0.2">
      <c r="A245" s="10" t="s">
        <v>705</v>
      </c>
      <c r="B245" t="s">
        <v>467</v>
      </c>
      <c r="C245" s="40" t="s">
        <v>468</v>
      </c>
    </row>
    <row r="246" spans="1:3" x14ac:dyDescent="0.2">
      <c r="A246" s="65" t="s">
        <v>703</v>
      </c>
      <c r="B246" t="s">
        <v>577</v>
      </c>
      <c r="C246" s="44" t="s">
        <v>704</v>
      </c>
    </row>
    <row r="247" spans="1:3" x14ac:dyDescent="0.2">
      <c r="A247" s="65" t="s">
        <v>700</v>
      </c>
      <c r="B247" t="s">
        <v>591</v>
      </c>
      <c r="C247" s="40" t="s">
        <v>592</v>
      </c>
    </row>
    <row r="248" spans="1:3" x14ac:dyDescent="0.2">
      <c r="A248" s="65">
        <v>11915</v>
      </c>
      <c r="B248" s="58" t="s">
        <v>414</v>
      </c>
      <c r="C248" s="58" t="s">
        <v>708</v>
      </c>
    </row>
    <row r="249" spans="1:3" x14ac:dyDescent="0.2">
      <c r="A249" s="65" t="s">
        <v>711</v>
      </c>
      <c r="B249" s="58" t="s">
        <v>415</v>
      </c>
      <c r="C249" s="58" t="s">
        <v>712</v>
      </c>
    </row>
    <row r="250" spans="1:3" x14ac:dyDescent="0.2">
      <c r="A250" s="65" t="s">
        <v>709</v>
      </c>
      <c r="B250" s="58" t="s">
        <v>416</v>
      </c>
      <c r="C250" s="58" t="s">
        <v>710</v>
      </c>
    </row>
    <row r="251" spans="1:3" x14ac:dyDescent="0.2">
      <c r="A251" s="65" t="s">
        <v>715</v>
      </c>
      <c r="B251" s="58" t="s">
        <v>417</v>
      </c>
      <c r="C251" s="58" t="s">
        <v>716</v>
      </c>
    </row>
    <row r="252" spans="1:3" x14ac:dyDescent="0.2">
      <c r="A252" s="65" t="s">
        <v>717</v>
      </c>
      <c r="B252" s="58" t="s">
        <v>418</v>
      </c>
      <c r="C252" s="58" t="s">
        <v>718</v>
      </c>
    </row>
    <row r="253" spans="1:3" x14ac:dyDescent="0.2">
      <c r="A253" s="65" t="s">
        <v>713</v>
      </c>
      <c r="B253" s="58" t="s">
        <v>419</v>
      </c>
      <c r="C253" s="58" t="s">
        <v>714</v>
      </c>
    </row>
    <row r="254" spans="1:3" x14ac:dyDescent="0.2">
      <c r="A254" s="65" t="s">
        <v>719</v>
      </c>
      <c r="B254" s="58" t="s">
        <v>420</v>
      </c>
      <c r="C254" s="58" t="s">
        <v>720</v>
      </c>
    </row>
    <row r="255" spans="1:3" ht="15" x14ac:dyDescent="0.25">
      <c r="A255" s="65" t="s">
        <v>747</v>
      </c>
      <c r="B255" s="58" t="s">
        <v>733</v>
      </c>
      <c r="C255" s="108" t="s">
        <v>748</v>
      </c>
    </row>
    <row r="256" spans="1:3" x14ac:dyDescent="0.2">
      <c r="A256" s="65" t="s">
        <v>684</v>
      </c>
      <c r="B256" t="s">
        <v>421</v>
      </c>
      <c r="C256" s="44" t="s">
        <v>685</v>
      </c>
    </row>
    <row r="257" spans="1:5" x14ac:dyDescent="0.2">
      <c r="A257" s="65" t="s">
        <v>602</v>
      </c>
      <c r="B257" t="s">
        <v>464</v>
      </c>
      <c r="C257" s="44" t="s">
        <v>603</v>
      </c>
    </row>
    <row r="258" spans="1:5" x14ac:dyDescent="0.2">
      <c r="A258" s="65" t="s">
        <v>622</v>
      </c>
      <c r="B258" t="s">
        <v>465</v>
      </c>
      <c r="C258" s="44" t="s">
        <v>623</v>
      </c>
    </row>
    <row r="259" spans="1:5" x14ac:dyDescent="0.2">
      <c r="A259" s="65" t="s">
        <v>674</v>
      </c>
      <c r="B259" t="s">
        <v>466</v>
      </c>
      <c r="C259" t="s">
        <v>675</v>
      </c>
    </row>
    <row r="260" spans="1:5" x14ac:dyDescent="0.2">
      <c r="A260" s="65" t="s">
        <v>653</v>
      </c>
      <c r="B260" t="s">
        <v>582</v>
      </c>
      <c r="C260" s="44" t="s">
        <v>583</v>
      </c>
    </row>
    <row r="261" spans="1:5" x14ac:dyDescent="0.2">
      <c r="A261" s="65" t="s">
        <v>601</v>
      </c>
      <c r="B261" t="s">
        <v>589</v>
      </c>
      <c r="C261" s="44" t="s">
        <v>590</v>
      </c>
    </row>
    <row r="266" spans="1:5" ht="15" x14ac:dyDescent="0.25">
      <c r="C266" s="65" t="s">
        <v>747</v>
      </c>
      <c r="D266" s="58" t="s">
        <v>733</v>
      </c>
      <c r="E266" s="108" t="s">
        <v>748</v>
      </c>
    </row>
  </sheetData>
  <sortState ref="A5:C131">
    <sortCondition ref="A5:A131"/>
  </sortState>
  <printOptions gridLines="1"/>
  <pageMargins left="0.7" right="0.7" top="0.75" bottom="0.75" header="0.3" footer="0.3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Input</vt:lpstr>
      <vt:lpstr>Report</vt:lpstr>
      <vt:lpstr>Sheet1</vt:lpstr>
      <vt:lpstr>Eng Abridged</vt:lpstr>
      <vt:lpstr>Eng Devolved</vt:lpstr>
      <vt:lpstr>Welsh</vt:lpstr>
      <vt:lpstr>Eng WAG Grant Bal</vt:lpstr>
      <vt:lpstr>Data</vt:lpstr>
      <vt:lpstr>Check Sheet</vt:lpstr>
      <vt:lpstr>PINS</vt:lpstr>
      <vt:lpstr>'Check Sheet'!Print_Area</vt:lpstr>
      <vt:lpstr>Data!Print_Area</vt:lpstr>
      <vt:lpstr>'Eng Devolved'!Print_Area</vt:lpstr>
      <vt:lpstr>'Eng WAG Grant Bal'!Print_Area</vt:lpstr>
      <vt:lpstr>PINS!Print_Area</vt:lpstr>
      <vt:lpstr>Report!Print_Area</vt:lpstr>
      <vt:lpstr>Data!Print_Titles</vt:lpstr>
    </vt:vector>
  </TitlesOfParts>
  <Company>Cardiff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Cardiff County Council</dc:creator>
  <cp:lastModifiedBy>Nic Naish</cp:lastModifiedBy>
  <cp:lastPrinted>2019-06-17T09:41:01Z</cp:lastPrinted>
  <dcterms:created xsi:type="dcterms:W3CDTF">2005-06-29T10:20:18Z</dcterms:created>
  <dcterms:modified xsi:type="dcterms:W3CDTF">2024-09-18T08:10:12Z</dcterms:modified>
</cp:coreProperties>
</file>